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10" yWindow="180" windowWidth="20955" windowHeight="11325"/>
  </bookViews>
  <sheets>
    <sheet name="start" sheetId="4" r:id="rId1"/>
    <sheet name="bednarka" sheetId="1" r:id="rId2"/>
    <sheet name="linka odgromowa" sheetId="2" r:id="rId3"/>
    <sheet name="drut odgromowy" sheetId="3" r:id="rId4"/>
    <sheet name="maszty" sheetId="5" r:id="rId5"/>
    <sheet name="procenty - stopnie" sheetId="6" r:id="rId6"/>
  </sheets>
  <calcPr calcId="124519"/>
</workbook>
</file>

<file path=xl/calcChain.xml><?xml version="1.0" encoding="utf-8"?>
<calcChain xmlns="http://schemas.openxmlformats.org/spreadsheetml/2006/main">
  <c r="G16" i="1"/>
  <c r="G15"/>
  <c r="G10"/>
  <c r="G9"/>
  <c r="E14" i="2"/>
  <c r="E9"/>
  <c r="F23" i="3"/>
  <c r="F22"/>
  <c r="F20"/>
  <c r="F21"/>
  <c r="F19"/>
  <c r="F13"/>
  <c r="F12"/>
  <c r="F11"/>
  <c r="F10"/>
  <c r="F9"/>
  <c r="E34" i="6"/>
  <c r="F33"/>
  <c r="E27"/>
  <c r="F26"/>
  <c r="G39" i="5" l="1"/>
  <c r="G40"/>
  <c r="G41"/>
  <c r="G42"/>
  <c r="G43"/>
  <c r="G44"/>
  <c r="G38"/>
  <c r="G46"/>
  <c r="G47"/>
  <c r="G48"/>
  <c r="G49"/>
  <c r="G50"/>
  <c r="G51"/>
  <c r="G45"/>
  <c r="G61"/>
  <c r="G60"/>
  <c r="G59"/>
  <c r="G58"/>
  <c r="G57"/>
  <c r="G56"/>
  <c r="G55"/>
  <c r="G19"/>
  <c r="G20"/>
  <c r="G21"/>
  <c r="G22"/>
  <c r="G23"/>
  <c r="G24"/>
  <c r="G25"/>
  <c r="G14"/>
  <c r="G15"/>
  <c r="G13"/>
  <c r="G36"/>
  <c r="G37"/>
  <c r="G35"/>
  <c r="G16"/>
  <c r="G17"/>
  <c r="G18"/>
  <c r="G52"/>
  <c r="G53"/>
  <c r="G54"/>
  <c r="G26"/>
  <c r="G27"/>
  <c r="G28"/>
  <c r="G29"/>
  <c r="G30"/>
  <c r="G31"/>
  <c r="G32"/>
  <c r="G33"/>
  <c r="G34"/>
</calcChain>
</file>

<file path=xl/sharedStrings.xml><?xml version="1.0" encoding="utf-8"?>
<sst xmlns="http://schemas.openxmlformats.org/spreadsheetml/2006/main" count="376" uniqueCount="77">
  <si>
    <t xml:space="preserve"> </t>
  </si>
  <si>
    <t>Rodziaj</t>
  </si>
  <si>
    <t>Materiał</t>
  </si>
  <si>
    <t>WPROWADŹ DANE</t>
  </si>
  <si>
    <t>Długość                               [m]</t>
  </si>
  <si>
    <t>Szerokość                  [mm]</t>
  </si>
  <si>
    <t>Grubość                    [mm]</t>
  </si>
  <si>
    <t>bednarka</t>
  </si>
  <si>
    <t>ocynkowana</t>
  </si>
  <si>
    <t>miedziana</t>
  </si>
  <si>
    <t>Długość                                [m]</t>
  </si>
  <si>
    <t>Dlugość              [m]</t>
  </si>
  <si>
    <t>Średnica                 [mm]</t>
  </si>
  <si>
    <t>drut</t>
  </si>
  <si>
    <t>ocynkowany</t>
  </si>
  <si>
    <t>aluminiowy</t>
  </si>
  <si>
    <t>miedziany</t>
  </si>
  <si>
    <t>miedziowany</t>
  </si>
  <si>
    <t>19 x fi 1,8 mm</t>
  </si>
  <si>
    <t>ALDREY 50 mm2</t>
  </si>
  <si>
    <t>Długość                                              [m]</t>
  </si>
  <si>
    <t>PRZELICZNIK DŁUGOŚĆ - CIĘŻAR</t>
  </si>
  <si>
    <t>PRZELICZNIK CIĘŻAR - DŁUGOŚĆ</t>
  </si>
  <si>
    <t>Ciężar                                              [kg]</t>
  </si>
  <si>
    <t>Ciężar                                   [kg]</t>
  </si>
  <si>
    <t>ocynkowany w izolacji PVC                                        DR 10 OC/PVC                                           powłoka PVC 1,5 mm</t>
  </si>
  <si>
    <t>Ciężar                             [kg]</t>
  </si>
  <si>
    <t>Długość                                             [m]</t>
  </si>
  <si>
    <t>Ciężar              [kg]</t>
  </si>
  <si>
    <t>Elko-Bis nie ponosi odpowiedzialności z tytułu błędnych interpretacji wynikających z posługiwania się ww arkuszem</t>
  </si>
  <si>
    <t>podstawa</t>
  </si>
  <si>
    <t>materiał masztu</t>
  </si>
  <si>
    <t>N- stal nierdzewna</t>
  </si>
  <si>
    <t>Legenda symboli :</t>
  </si>
  <si>
    <t>wzmocnienie</t>
  </si>
  <si>
    <t>betonowa ( duża )</t>
  </si>
  <si>
    <t>wysokość   [m]</t>
  </si>
  <si>
    <t>ciężar               [kG]</t>
  </si>
  <si>
    <t xml:space="preserve">CIĘŻARY MASZTÓW ODGROMOWYCH </t>
  </si>
  <si>
    <t>rodzaj masztu</t>
  </si>
  <si>
    <t>nieizolowany</t>
  </si>
  <si>
    <t>brak</t>
  </si>
  <si>
    <t>metalowa 43.9</t>
  </si>
  <si>
    <t>betonowa duża</t>
  </si>
  <si>
    <t>betonowa (mała )</t>
  </si>
  <si>
    <t>stabilizator O</t>
  </si>
  <si>
    <t>O - ocynkowanie ogniowe</t>
  </si>
  <si>
    <t>trójnóg O</t>
  </si>
  <si>
    <r>
      <t xml:space="preserve">pręt Fe N                    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Arial"/>
        <family val="2"/>
        <charset val="238"/>
      </rPr>
      <t xml:space="preserve"> 16</t>
    </r>
  </si>
  <si>
    <r>
      <t xml:space="preserve">rura Fe N                    </t>
    </r>
    <r>
      <rPr>
        <sz val="11"/>
        <color theme="1"/>
        <rFont val="Symbol"/>
        <family val="1"/>
        <charset val="2"/>
      </rPr>
      <t xml:space="preserve">F </t>
    </r>
    <r>
      <rPr>
        <sz val="11"/>
        <color theme="1"/>
        <rFont val="Arial"/>
        <family val="2"/>
        <charset val="238"/>
      </rPr>
      <t>40 x 1,5</t>
    </r>
  </si>
  <si>
    <t>izolowany</t>
  </si>
  <si>
    <t>metalowa O                            43.1 100x250</t>
  </si>
  <si>
    <t>metalowa O                  43.1 200x250</t>
  </si>
  <si>
    <r>
      <t xml:space="preserve">pręt AL                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Arial"/>
        <family val="2"/>
        <charset val="238"/>
      </rPr>
      <t xml:space="preserve"> 16</t>
    </r>
  </si>
  <si>
    <r>
      <t xml:space="preserve">rura Fe N                   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charset val="238"/>
        <scheme val="minor"/>
      </rPr>
      <t xml:space="preserve"> 40 x 2,0</t>
    </r>
  </si>
  <si>
    <t>PORADNIK ODGROMOWY</t>
  </si>
  <si>
    <t>PRZELICZNIK PROCENTY - STOPNIE</t>
  </si>
  <si>
    <t>Nachylenie wyrażone w procentach</t>
  </si>
  <si>
    <t>Nachylenie wyrażone w stopniach</t>
  </si>
  <si>
    <r>
      <t>Przelicznik °</t>
    </r>
    <r>
      <rPr>
        <b/>
        <sz val="10.5"/>
        <color theme="1"/>
        <rFont val="Calibri"/>
        <family val="2"/>
        <charset val="238"/>
      </rPr>
      <t>→ %</t>
    </r>
  </si>
  <si>
    <t>WPROWADŹ</t>
  </si>
  <si>
    <t>WYNIK</t>
  </si>
  <si>
    <t xml:space="preserve"> α[ ° ]</t>
  </si>
  <si>
    <t>α[ %]</t>
  </si>
  <si>
    <r>
      <t xml:space="preserve">Przelicznik % </t>
    </r>
    <r>
      <rPr>
        <b/>
        <sz val="10.5"/>
        <color theme="1"/>
        <rFont val="Calibri"/>
        <family val="2"/>
        <charset val="238"/>
      </rPr>
      <t>→ °</t>
    </r>
  </si>
  <si>
    <t>NACHYLENIE 100% TO 45°</t>
  </si>
  <si>
    <t>1% NACHYLENIA OZNACZA 1CM W PIONIE I 1 M W POZIOMIE</t>
  </si>
  <si>
    <t xml:space="preserve">    </t>
  </si>
  <si>
    <t xml:space="preserve">  </t>
  </si>
  <si>
    <t xml:space="preserve">Prosimy o przesyłanie wszelkich uwag dotyczących korekt lub zmian na adres email: </t>
  </si>
  <si>
    <t>techniczny@elkobis.com.pl</t>
  </si>
  <si>
    <t>Wszelkie założenia, obliczenia i zasady wykonywania instalacji odgromowych muszą być zgodne z obowiązującymi normami</t>
  </si>
  <si>
    <t>POLECAMY PAŃSTWU ARKUSZ KALKULACYJNY DO PRZELICZEŃ ELEMENTÓW OCHRONY ODGROMOWEJ</t>
  </si>
  <si>
    <t>mgr inż. Tadeusz Masłowski, Elko-Bis Systemy Odgromowe</t>
  </si>
  <si>
    <t xml:space="preserve">   </t>
  </si>
  <si>
    <t>ELKO-BIS SYSTEMY ODGROMOWE , 51-501 WROCŁAW , UL. SWOJCZYCKA 38E, TEL. +48 71 330 69 20</t>
  </si>
  <si>
    <r>
      <t>Wersja testowa z dnia</t>
    </r>
    <r>
      <rPr>
        <b/>
        <sz val="11"/>
        <color rgb="FF00B050"/>
        <rFont val="Calibri"/>
        <family val="2"/>
        <charset val="238"/>
        <scheme val="minor"/>
      </rPr>
      <t xml:space="preserve"> 20.06.2014 r.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</si>
</sst>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6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 CE"/>
    </font>
    <font>
      <b/>
      <sz val="10"/>
      <name val="Arial CE"/>
    </font>
    <font>
      <b/>
      <sz val="10"/>
      <name val="Arial CE"/>
      <charset val="238"/>
    </font>
    <font>
      <b/>
      <sz val="8"/>
      <name val="Arial CE"/>
      <charset val="238"/>
    </font>
    <font>
      <sz val="11"/>
      <color theme="1"/>
      <name val="Arial"/>
      <family val="2"/>
      <charset val="238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  <charset val="238"/>
    </font>
    <font>
      <sz val="10.5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0.5"/>
      <color theme="1"/>
      <name val="Czcionka tekstu podstawowego"/>
      <family val="2"/>
      <charset val="238"/>
    </font>
    <font>
      <b/>
      <sz val="10.5"/>
      <color theme="1"/>
      <name val="Calibri"/>
      <family val="2"/>
      <charset val="238"/>
    </font>
    <font>
      <b/>
      <sz val="10.5"/>
      <color rgb="FFFF0000"/>
      <name val="Czcionka tekstu podstawowego"/>
      <charset val="238"/>
    </font>
    <font>
      <b/>
      <sz val="10.5"/>
      <name val="Czcionka tekstu podstawowego"/>
      <charset val="238"/>
    </font>
    <font>
      <b/>
      <sz val="10.5"/>
      <color theme="1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color theme="5" tint="-0.249977111117893"/>
      <name val="Czcionka tekstu podstawowego"/>
      <charset val="238"/>
    </font>
    <font>
      <sz val="10.5"/>
      <color theme="5" tint="-0.249977111117893"/>
      <name val="Czcionka tekstu podstawowego"/>
      <charset val="238"/>
    </font>
    <font>
      <b/>
      <sz val="11"/>
      <color theme="5" tint="-0.249977111117893"/>
      <name val="Calibri"/>
      <family val="2"/>
      <charset val="238"/>
      <scheme val="minor"/>
    </font>
    <font>
      <u/>
      <sz val="10"/>
      <color theme="10"/>
      <name val="Arial CE"/>
    </font>
    <font>
      <b/>
      <sz val="10"/>
      <color rgb="FFFFFF00"/>
      <name val="Arial CE"/>
      <charset val="238"/>
    </font>
    <font>
      <sz val="11"/>
      <color theme="5" tint="-0.249977111117893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centerContinuous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13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4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2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2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5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5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Protection="1"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5" fontId="16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165" fontId="16" fillId="0" borderId="21" xfId="0" applyNumberFormat="1" applyFont="1" applyBorder="1" applyAlignment="1" applyProtection="1">
      <alignment horizontal="center" vertical="center" wrapText="1"/>
      <protection hidden="1"/>
    </xf>
    <xf numFmtId="165" fontId="16" fillId="3" borderId="25" xfId="0" applyNumberFormat="1" applyFont="1" applyFill="1" applyBorder="1" applyAlignment="1" applyProtection="1">
      <alignment horizontal="center" vertical="center"/>
      <protection hidden="1"/>
    </xf>
    <xf numFmtId="165" fontId="16" fillId="3" borderId="22" xfId="0" applyNumberFormat="1" applyFont="1" applyFill="1" applyBorder="1" applyAlignment="1" applyProtection="1">
      <alignment horizontal="center" vertical="center"/>
      <protection hidden="1"/>
    </xf>
    <xf numFmtId="165" fontId="16" fillId="3" borderId="23" xfId="0" applyNumberFormat="1" applyFont="1" applyFill="1" applyBorder="1" applyAlignment="1" applyProtection="1">
      <alignment horizontal="center" vertical="center"/>
      <protection hidden="1"/>
    </xf>
    <xf numFmtId="165" fontId="16" fillId="3" borderId="24" xfId="0" applyNumberFormat="1" applyFont="1" applyFill="1" applyBorder="1" applyAlignment="1" applyProtection="1">
      <alignment horizontal="center" vertical="center"/>
      <protection hidden="1"/>
    </xf>
    <xf numFmtId="0" fontId="16" fillId="3" borderId="25" xfId="0" applyFont="1" applyFill="1" applyBorder="1" applyAlignment="1" applyProtection="1">
      <alignment horizontal="center" vertical="center"/>
      <protection hidden="1"/>
    </xf>
    <xf numFmtId="0" fontId="16" fillId="3" borderId="26" xfId="0" applyFont="1" applyFill="1" applyBorder="1" applyAlignment="1" applyProtection="1">
      <alignment horizontal="center" vertical="center"/>
      <protection hidden="1"/>
    </xf>
    <xf numFmtId="165" fontId="16" fillId="3" borderId="26" xfId="0" applyNumberFormat="1" applyFont="1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vertical="center"/>
      <protection hidden="1"/>
    </xf>
    <xf numFmtId="0" fontId="0" fillId="3" borderId="27" xfId="0" applyFill="1" applyBorder="1" applyAlignment="1" applyProtection="1">
      <alignment vertical="center"/>
      <protection hidden="1"/>
    </xf>
    <xf numFmtId="165" fontId="16" fillId="4" borderId="25" xfId="0" applyNumberFormat="1" applyFont="1" applyFill="1" applyBorder="1" applyAlignment="1" applyProtection="1">
      <alignment horizontal="center" vertical="center"/>
      <protection hidden="1"/>
    </xf>
    <xf numFmtId="165" fontId="16" fillId="4" borderId="22" xfId="0" applyNumberFormat="1" applyFont="1" applyFill="1" applyBorder="1" applyAlignment="1" applyProtection="1">
      <alignment horizontal="center" vertical="center"/>
      <protection hidden="1"/>
    </xf>
    <xf numFmtId="165" fontId="16" fillId="4" borderId="23" xfId="0" applyNumberFormat="1" applyFont="1" applyFill="1" applyBorder="1" applyAlignment="1" applyProtection="1">
      <alignment horizontal="center" vertical="center"/>
      <protection hidden="1"/>
    </xf>
    <xf numFmtId="165" fontId="16" fillId="4" borderId="24" xfId="0" applyNumberFormat="1" applyFont="1" applyFill="1" applyBorder="1" applyAlignment="1" applyProtection="1">
      <alignment horizontal="center" vertical="center"/>
      <protection hidden="1"/>
    </xf>
    <xf numFmtId="165" fontId="16" fillId="4" borderId="28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1" fontId="20" fillId="0" borderId="0" xfId="0" applyNumberFormat="1" applyFont="1" applyAlignment="1" applyProtection="1">
      <alignment horizontal="left" vertical="center"/>
      <protection hidden="1"/>
    </xf>
    <xf numFmtId="1" fontId="21" fillId="0" borderId="0" xfId="0" applyNumberFormat="1" applyFont="1" applyAlignment="1" applyProtection="1">
      <alignment vertical="center"/>
      <protection hidden="1"/>
    </xf>
    <xf numFmtId="1" fontId="22" fillId="0" borderId="0" xfId="0" applyNumberFormat="1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5" fillId="5" borderId="1" xfId="0" applyFont="1" applyFill="1" applyBorder="1" applyAlignment="1" applyProtection="1">
      <alignment horizontal="center" vertical="center"/>
      <protection hidden="1"/>
    </xf>
    <xf numFmtId="0" fontId="26" fillId="5" borderId="1" xfId="0" applyFont="1" applyFill="1" applyBorder="1" applyAlignment="1" applyProtection="1">
      <alignment horizontal="center" vertical="center"/>
      <protection hidden="1"/>
    </xf>
    <xf numFmtId="0" fontId="26" fillId="5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1" fontId="26" fillId="4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49" fontId="32" fillId="0" borderId="0" xfId="0" applyNumberFormat="1" applyFont="1" applyProtection="1">
      <protection hidden="1"/>
    </xf>
    <xf numFmtId="0" fontId="33" fillId="0" borderId="0" xfId="1" applyProtection="1"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34" fillId="6" borderId="0" xfId="0" applyFont="1" applyFill="1" applyAlignment="1" applyProtection="1">
      <protection hidden="1"/>
    </xf>
    <xf numFmtId="0" fontId="0" fillId="0" borderId="0" xfId="0" applyAlignment="1"/>
    <xf numFmtId="0" fontId="0" fillId="0" borderId="0" xfId="0" applyAlignment="1" applyProtection="1"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9" fillId="4" borderId="8" xfId="0" applyFont="1" applyFill="1" applyBorder="1" applyAlignment="1" applyProtection="1">
      <alignment horizontal="center" vertical="center"/>
      <protection hidden="1"/>
    </xf>
    <xf numFmtId="0" fontId="9" fillId="4" borderId="9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164" fontId="2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164" fontId="2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7" fillId="4" borderId="16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16" fillId="3" borderId="25" xfId="0" applyFont="1" applyFill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16" fillId="4" borderId="25" xfId="0" applyFont="1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165" fontId="16" fillId="3" borderId="25" xfId="0" applyNumberFormat="1" applyFont="1" applyFill="1" applyBorder="1" applyAlignment="1" applyProtection="1">
      <alignment horizontal="center" vertical="center"/>
      <protection hidden="1"/>
    </xf>
    <xf numFmtId="0" fontId="16" fillId="3" borderId="25" xfId="0" applyFont="1" applyFill="1" applyBorder="1" applyAlignment="1" applyProtection="1">
      <alignment horizontal="center" vertical="center" wrapText="1"/>
      <protection hidden="1"/>
    </xf>
    <xf numFmtId="0" fontId="0" fillId="3" borderId="25" xfId="0" applyFill="1" applyBorder="1" applyAlignment="1" applyProtection="1">
      <alignment horizontal="center" vertical="center"/>
      <protection hidden="1"/>
    </xf>
    <xf numFmtId="165" fontId="16" fillId="4" borderId="25" xfId="0" applyNumberFormat="1" applyFont="1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16" fillId="4" borderId="25" xfId="0" applyFont="1" applyFill="1" applyBorder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35" fillId="0" borderId="0" xfId="0" applyFont="1" applyProtection="1"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0</xdr:row>
      <xdr:rowOff>171451</xdr:rowOff>
    </xdr:from>
    <xdr:to>
      <xdr:col>6</xdr:col>
      <xdr:colOff>165318</xdr:colOff>
      <xdr:row>3</xdr:row>
      <xdr:rowOff>85724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28677" y="171451"/>
          <a:ext cx="2146516" cy="485773"/>
        </a:xfrm>
        <a:prstGeom prst="rect">
          <a:avLst/>
        </a:prstGeom>
      </xdr:spPr>
    </xdr:pic>
    <xdr:clientData/>
  </xdr:twoCellAnchor>
  <xdr:twoCellAnchor>
    <xdr:from>
      <xdr:col>0</xdr:col>
      <xdr:colOff>688974</xdr:colOff>
      <xdr:row>9</xdr:row>
      <xdr:rowOff>21165</xdr:rowOff>
    </xdr:from>
    <xdr:to>
      <xdr:col>20</xdr:col>
      <xdr:colOff>9932</xdr:colOff>
      <xdr:row>18</xdr:row>
      <xdr:rowOff>169333</xdr:rowOff>
    </xdr:to>
    <xdr:pic>
      <xdr:nvPicPr>
        <xdr:cNvPr id="4" name="Obraz 4" descr="bb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257" t="41989" r="18895" b="29391"/>
        <a:stretch>
          <a:fillRect/>
        </a:stretch>
      </xdr:blipFill>
      <xdr:spPr bwMode="auto">
        <a:xfrm>
          <a:off x="688974" y="1869015"/>
          <a:ext cx="6721883" cy="17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222249</xdr:colOff>
      <xdr:row>8</xdr:row>
      <xdr:rowOff>265394</xdr:rowOff>
    </xdr:from>
    <xdr:to>
      <xdr:col>16</xdr:col>
      <xdr:colOff>427565</xdr:colOff>
      <xdr:row>13</xdr:row>
      <xdr:rowOff>42333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62749" y="2265644"/>
          <a:ext cx="5052483" cy="2306356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0</xdr:row>
      <xdr:rowOff>63500</xdr:rowOff>
    </xdr:from>
    <xdr:to>
      <xdr:col>3</xdr:col>
      <xdr:colOff>93349</xdr:colOff>
      <xdr:row>2</xdr:row>
      <xdr:rowOff>168273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0" y="63500"/>
          <a:ext cx="2146516" cy="485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136524</xdr:colOff>
      <xdr:row>6</xdr:row>
      <xdr:rowOff>10293</xdr:rowOff>
    </xdr:from>
    <xdr:to>
      <xdr:col>14</xdr:col>
      <xdr:colOff>254000</xdr:colOff>
      <xdr:row>13</xdr:row>
      <xdr:rowOff>338668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67941" y="1216793"/>
          <a:ext cx="4964642" cy="370445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0</xdr:row>
      <xdr:rowOff>84666</xdr:rowOff>
    </xdr:from>
    <xdr:to>
      <xdr:col>2</xdr:col>
      <xdr:colOff>1035266</xdr:colOff>
      <xdr:row>2</xdr:row>
      <xdr:rowOff>189439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750" y="84666"/>
          <a:ext cx="2146516" cy="485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84665</xdr:colOff>
      <xdr:row>8</xdr:row>
      <xdr:rowOff>486835</xdr:rowOff>
    </xdr:from>
    <xdr:to>
      <xdr:col>15</xdr:col>
      <xdr:colOff>188309</xdr:colOff>
      <xdr:row>18</xdr:row>
      <xdr:rowOff>190501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1915" y="2624668"/>
          <a:ext cx="5080000" cy="38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76637</xdr:colOff>
      <xdr:row>0</xdr:row>
      <xdr:rowOff>87586</xdr:rowOff>
    </xdr:from>
    <xdr:to>
      <xdr:col>2</xdr:col>
      <xdr:colOff>1040739</xdr:colOff>
      <xdr:row>3</xdr:row>
      <xdr:rowOff>14997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8275" y="87586"/>
          <a:ext cx="2146516" cy="485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2</xdr:col>
      <xdr:colOff>1165441</xdr:colOff>
      <xdr:row>3</xdr:row>
      <xdr:rowOff>9523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1525" y="66675"/>
          <a:ext cx="2146516" cy="485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285752</xdr:colOff>
      <xdr:row>9</xdr:row>
      <xdr:rowOff>163473</xdr:rowOff>
    </xdr:from>
    <xdr:to>
      <xdr:col>13</xdr:col>
      <xdr:colOff>447675</xdr:colOff>
      <xdr:row>25</xdr:row>
      <xdr:rowOff>2060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5676645" y="1487705"/>
          <a:ext cx="2886587" cy="3819523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9</xdr:row>
      <xdr:rowOff>133351</xdr:rowOff>
    </xdr:from>
    <xdr:ext cx="1876425" cy="590549"/>
    <xdr:sp macro="" textlink="">
      <xdr:nvSpPr>
        <xdr:cNvPr id="22" name="pole tekstowe 21"/>
        <xdr:cNvSpPr txBox="1"/>
      </xdr:nvSpPr>
      <xdr:spPr>
        <a:xfrm>
          <a:off x="409575" y="1790701"/>
          <a:ext cx="1876425" cy="59054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l-GR" sz="1200" b="0" baseline="0">
              <a:latin typeface="Arial" pitchFamily="34" charset="0"/>
              <a:cs typeface="Arial" pitchFamily="34" charset="0"/>
            </a:rPr>
            <a:t>α</a:t>
          </a:r>
          <a:r>
            <a:rPr lang="pl-PL" sz="1200" b="0" baseline="0">
              <a:latin typeface="Arial" pitchFamily="34" charset="0"/>
              <a:cs typeface="Arial" pitchFamily="34" charset="0"/>
            </a:rPr>
            <a:t>[%]=</a:t>
          </a:r>
          <a:r>
            <a:rPr lang="pl-PL" sz="1200" b="0" i="0" baseline="0">
              <a:latin typeface="Cambria Math"/>
            </a:rPr>
            <a:t>(</a:t>
          </a:r>
          <a:r>
            <a:rPr lang="pl-PL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h/(d ))</a:t>
          </a:r>
          <a:r>
            <a:rPr lang="pl-PL" sz="1200" b="0" i="0" baseline="0">
              <a:latin typeface="Arial" pitchFamily="34" charset="0"/>
              <a:cs typeface="Arial" pitchFamily="34" charset="0"/>
            </a:rPr>
            <a:t> × 100</a:t>
          </a:r>
        </a:p>
      </xdr:txBody>
    </xdr:sp>
    <xdr:clientData/>
  </xdr:oneCellAnchor>
  <xdr:oneCellAnchor>
    <xdr:from>
      <xdr:col>1</xdr:col>
      <xdr:colOff>38101</xdr:colOff>
      <xdr:row>30</xdr:row>
      <xdr:rowOff>2116</xdr:rowOff>
    </xdr:from>
    <xdr:ext cx="2025649" cy="559859"/>
    <xdr:sp macro="" textlink="">
      <xdr:nvSpPr>
        <xdr:cNvPr id="23" name="pole tekstowe 22"/>
        <xdr:cNvSpPr txBox="1"/>
      </xdr:nvSpPr>
      <xdr:spPr>
        <a:xfrm>
          <a:off x="647701" y="5793316"/>
          <a:ext cx="2025649" cy="559859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α</a:t>
          </a:r>
          <a:r>
            <a:rPr lang="pl-PL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[ °]=atg (</a:t>
          </a:r>
          <a:r>
            <a:rPr lang="el-GR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α</a:t>
          </a:r>
          <a:r>
            <a:rPr lang="pl-PL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[%] /100)</a:t>
          </a:r>
          <a:endParaRPr lang="pl-PL" sz="1200" baseline="0">
            <a:effectLst/>
            <a:latin typeface="Arial" pitchFamily="34" charset="0"/>
          </a:endParaRPr>
        </a:p>
      </xdr:txBody>
    </xdr:sp>
    <xdr:clientData/>
  </xdr:oneCellAnchor>
  <xdr:oneCellAnchor>
    <xdr:from>
      <xdr:col>1</xdr:col>
      <xdr:colOff>38100</xdr:colOff>
      <xdr:row>22</xdr:row>
      <xdr:rowOff>169332</xdr:rowOff>
    </xdr:from>
    <xdr:ext cx="2025650" cy="602193"/>
    <xdr:sp macro="" textlink="">
      <xdr:nvSpPr>
        <xdr:cNvPr id="24" name="pole tekstowe 23"/>
        <xdr:cNvSpPr txBox="1"/>
      </xdr:nvSpPr>
      <xdr:spPr>
        <a:xfrm>
          <a:off x="647700" y="4436532"/>
          <a:ext cx="2025650" cy="602193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α</a:t>
          </a:r>
          <a:r>
            <a:rPr lang="pl-PL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[%]=tg (</a:t>
          </a:r>
          <a:r>
            <a:rPr lang="el-GR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α</a:t>
          </a:r>
          <a:r>
            <a:rPr lang="pl-PL" sz="12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[ °])× 100</a:t>
          </a:r>
          <a:endParaRPr lang="pl-PL" sz="1200">
            <a:effectLst/>
          </a:endParaRPr>
        </a:p>
      </xdr:txBody>
    </xdr:sp>
    <xdr:clientData/>
  </xdr:oneCellAnchor>
  <xdr:oneCellAnchor>
    <xdr:from>
      <xdr:col>1</xdr:col>
      <xdr:colOff>24764</xdr:colOff>
      <xdr:row>15</xdr:row>
      <xdr:rowOff>148767</xdr:rowOff>
    </xdr:from>
    <xdr:ext cx="1870711" cy="641808"/>
    <xdr:sp macro="" textlink="">
      <xdr:nvSpPr>
        <xdr:cNvPr id="25" name="pole tekstowe 24"/>
        <xdr:cNvSpPr txBox="1"/>
      </xdr:nvSpPr>
      <xdr:spPr>
        <a:xfrm>
          <a:off x="415289" y="2834817"/>
          <a:ext cx="1870711" cy="641808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l-GR" sz="14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α</a:t>
          </a:r>
          <a:r>
            <a:rPr lang="pl-PL" sz="1400" b="0" i="0" baseline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[ °]</a:t>
          </a:r>
          <a:r>
            <a:rPr lang="pl-PL" sz="1400" i="0">
              <a:latin typeface="Cambria Math"/>
            </a:rPr>
            <a:t>=</a:t>
          </a:r>
          <a:r>
            <a:rPr lang="pl-PL" sz="1400" b="0" i="0">
              <a:latin typeface="Cambria Math"/>
            </a:rPr>
            <a:t>atg (h/d)</a:t>
          </a:r>
          <a:endParaRPr lang="pl-PL" sz="1400" i="0"/>
        </a:p>
      </xdr:txBody>
    </xdr:sp>
    <xdr:clientData/>
  </xdr:oneCellAnchor>
  <xdr:twoCellAnchor editAs="oneCell">
    <xdr:from>
      <xdr:col>1</xdr:col>
      <xdr:colOff>57150</xdr:colOff>
      <xdr:row>0</xdr:row>
      <xdr:rowOff>57150</xdr:rowOff>
    </xdr:from>
    <xdr:to>
      <xdr:col>4</xdr:col>
      <xdr:colOff>127216</xdr:colOff>
      <xdr:row>2</xdr:row>
      <xdr:rowOff>161923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" y="57150"/>
          <a:ext cx="2146516" cy="485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niczny@elkobis.com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C33"/>
  <sheetViews>
    <sheetView showGridLines="0" showRowColHeaders="0" tabSelected="1" zoomScale="90" zoomScaleNormal="90" workbookViewId="0">
      <selection activeCell="H40" sqref="H40"/>
    </sheetView>
  </sheetViews>
  <sheetFormatPr defaultRowHeight="15"/>
  <cols>
    <col min="1" max="1" width="10.7109375" style="7" customWidth="1"/>
    <col min="2" max="2" width="11.85546875" style="7" customWidth="1"/>
    <col min="3" max="3" width="4.140625" style="7" customWidth="1"/>
    <col min="4" max="6" width="5.140625" style="7" customWidth="1"/>
    <col min="7" max="7" width="6.140625" style="7" customWidth="1"/>
    <col min="8" max="28" width="3.7109375" style="7" customWidth="1"/>
    <col min="29" max="29" width="3.28515625" style="7" customWidth="1"/>
    <col min="30" max="42" width="3.7109375" style="7" customWidth="1"/>
    <col min="43" max="254" width="9.140625" style="7"/>
    <col min="255" max="255" width="10.7109375" style="7" customWidth="1"/>
    <col min="256" max="256" width="11.85546875" style="7" customWidth="1"/>
    <col min="257" max="257" width="4.140625" style="7" customWidth="1"/>
    <col min="258" max="260" width="5.140625" style="7" customWidth="1"/>
    <col min="261" max="261" width="6.140625" style="7" customWidth="1"/>
    <col min="262" max="270" width="5" style="7" customWidth="1"/>
    <col min="271" max="271" width="5.28515625" style="7" customWidth="1"/>
    <col min="272" max="275" width="4.140625" style="7" customWidth="1"/>
    <col min="276" max="510" width="9.140625" style="7"/>
    <col min="511" max="511" width="10.7109375" style="7" customWidth="1"/>
    <col min="512" max="512" width="11.85546875" style="7" customWidth="1"/>
    <col min="513" max="513" width="4.140625" style="7" customWidth="1"/>
    <col min="514" max="516" width="5.140625" style="7" customWidth="1"/>
    <col min="517" max="517" width="6.140625" style="7" customWidth="1"/>
    <col min="518" max="526" width="5" style="7" customWidth="1"/>
    <col min="527" max="527" width="5.28515625" style="7" customWidth="1"/>
    <col min="528" max="531" width="4.140625" style="7" customWidth="1"/>
    <col min="532" max="766" width="9.140625" style="7"/>
    <col min="767" max="767" width="10.7109375" style="7" customWidth="1"/>
    <col min="768" max="768" width="11.85546875" style="7" customWidth="1"/>
    <col min="769" max="769" width="4.140625" style="7" customWidth="1"/>
    <col min="770" max="772" width="5.140625" style="7" customWidth="1"/>
    <col min="773" max="773" width="6.140625" style="7" customWidth="1"/>
    <col min="774" max="782" width="5" style="7" customWidth="1"/>
    <col min="783" max="783" width="5.28515625" style="7" customWidth="1"/>
    <col min="784" max="787" width="4.140625" style="7" customWidth="1"/>
    <col min="788" max="1022" width="9.140625" style="7"/>
    <col min="1023" max="1023" width="10.7109375" style="7" customWidth="1"/>
    <col min="1024" max="1024" width="11.85546875" style="7" customWidth="1"/>
    <col min="1025" max="1025" width="4.140625" style="7" customWidth="1"/>
    <col min="1026" max="1028" width="5.140625" style="7" customWidth="1"/>
    <col min="1029" max="1029" width="6.140625" style="7" customWidth="1"/>
    <col min="1030" max="1038" width="5" style="7" customWidth="1"/>
    <col min="1039" max="1039" width="5.28515625" style="7" customWidth="1"/>
    <col min="1040" max="1043" width="4.140625" style="7" customWidth="1"/>
    <col min="1044" max="1278" width="9.140625" style="7"/>
    <col min="1279" max="1279" width="10.7109375" style="7" customWidth="1"/>
    <col min="1280" max="1280" width="11.85546875" style="7" customWidth="1"/>
    <col min="1281" max="1281" width="4.140625" style="7" customWidth="1"/>
    <col min="1282" max="1284" width="5.140625" style="7" customWidth="1"/>
    <col min="1285" max="1285" width="6.140625" style="7" customWidth="1"/>
    <col min="1286" max="1294" width="5" style="7" customWidth="1"/>
    <col min="1295" max="1295" width="5.28515625" style="7" customWidth="1"/>
    <col min="1296" max="1299" width="4.140625" style="7" customWidth="1"/>
    <col min="1300" max="1534" width="9.140625" style="7"/>
    <col min="1535" max="1535" width="10.7109375" style="7" customWidth="1"/>
    <col min="1536" max="1536" width="11.85546875" style="7" customWidth="1"/>
    <col min="1537" max="1537" width="4.140625" style="7" customWidth="1"/>
    <col min="1538" max="1540" width="5.140625" style="7" customWidth="1"/>
    <col min="1541" max="1541" width="6.140625" style="7" customWidth="1"/>
    <col min="1542" max="1550" width="5" style="7" customWidth="1"/>
    <col min="1551" max="1551" width="5.28515625" style="7" customWidth="1"/>
    <col min="1552" max="1555" width="4.140625" style="7" customWidth="1"/>
    <col min="1556" max="1790" width="9.140625" style="7"/>
    <col min="1791" max="1791" width="10.7109375" style="7" customWidth="1"/>
    <col min="1792" max="1792" width="11.85546875" style="7" customWidth="1"/>
    <col min="1793" max="1793" width="4.140625" style="7" customWidth="1"/>
    <col min="1794" max="1796" width="5.140625" style="7" customWidth="1"/>
    <col min="1797" max="1797" width="6.140625" style="7" customWidth="1"/>
    <col min="1798" max="1806" width="5" style="7" customWidth="1"/>
    <col min="1807" max="1807" width="5.28515625" style="7" customWidth="1"/>
    <col min="1808" max="1811" width="4.140625" style="7" customWidth="1"/>
    <col min="1812" max="2046" width="9.140625" style="7"/>
    <col min="2047" max="2047" width="10.7109375" style="7" customWidth="1"/>
    <col min="2048" max="2048" width="11.85546875" style="7" customWidth="1"/>
    <col min="2049" max="2049" width="4.140625" style="7" customWidth="1"/>
    <col min="2050" max="2052" width="5.140625" style="7" customWidth="1"/>
    <col min="2053" max="2053" width="6.140625" style="7" customWidth="1"/>
    <col min="2054" max="2062" width="5" style="7" customWidth="1"/>
    <col min="2063" max="2063" width="5.28515625" style="7" customWidth="1"/>
    <col min="2064" max="2067" width="4.140625" style="7" customWidth="1"/>
    <col min="2068" max="2302" width="9.140625" style="7"/>
    <col min="2303" max="2303" width="10.7109375" style="7" customWidth="1"/>
    <col min="2304" max="2304" width="11.85546875" style="7" customWidth="1"/>
    <col min="2305" max="2305" width="4.140625" style="7" customWidth="1"/>
    <col min="2306" max="2308" width="5.140625" style="7" customWidth="1"/>
    <col min="2309" max="2309" width="6.140625" style="7" customWidth="1"/>
    <col min="2310" max="2318" width="5" style="7" customWidth="1"/>
    <col min="2319" max="2319" width="5.28515625" style="7" customWidth="1"/>
    <col min="2320" max="2323" width="4.140625" style="7" customWidth="1"/>
    <col min="2324" max="2558" width="9.140625" style="7"/>
    <col min="2559" max="2559" width="10.7109375" style="7" customWidth="1"/>
    <col min="2560" max="2560" width="11.85546875" style="7" customWidth="1"/>
    <col min="2561" max="2561" width="4.140625" style="7" customWidth="1"/>
    <col min="2562" max="2564" width="5.140625" style="7" customWidth="1"/>
    <col min="2565" max="2565" width="6.140625" style="7" customWidth="1"/>
    <col min="2566" max="2574" width="5" style="7" customWidth="1"/>
    <col min="2575" max="2575" width="5.28515625" style="7" customWidth="1"/>
    <col min="2576" max="2579" width="4.140625" style="7" customWidth="1"/>
    <col min="2580" max="2814" width="9.140625" style="7"/>
    <col min="2815" max="2815" width="10.7109375" style="7" customWidth="1"/>
    <col min="2816" max="2816" width="11.85546875" style="7" customWidth="1"/>
    <col min="2817" max="2817" width="4.140625" style="7" customWidth="1"/>
    <col min="2818" max="2820" width="5.140625" style="7" customWidth="1"/>
    <col min="2821" max="2821" width="6.140625" style="7" customWidth="1"/>
    <col min="2822" max="2830" width="5" style="7" customWidth="1"/>
    <col min="2831" max="2831" width="5.28515625" style="7" customWidth="1"/>
    <col min="2832" max="2835" width="4.140625" style="7" customWidth="1"/>
    <col min="2836" max="3070" width="9.140625" style="7"/>
    <col min="3071" max="3071" width="10.7109375" style="7" customWidth="1"/>
    <col min="3072" max="3072" width="11.85546875" style="7" customWidth="1"/>
    <col min="3073" max="3073" width="4.140625" style="7" customWidth="1"/>
    <col min="3074" max="3076" width="5.140625" style="7" customWidth="1"/>
    <col min="3077" max="3077" width="6.140625" style="7" customWidth="1"/>
    <col min="3078" max="3086" width="5" style="7" customWidth="1"/>
    <col min="3087" max="3087" width="5.28515625" style="7" customWidth="1"/>
    <col min="3088" max="3091" width="4.140625" style="7" customWidth="1"/>
    <col min="3092" max="3326" width="9.140625" style="7"/>
    <col min="3327" max="3327" width="10.7109375" style="7" customWidth="1"/>
    <col min="3328" max="3328" width="11.85546875" style="7" customWidth="1"/>
    <col min="3329" max="3329" width="4.140625" style="7" customWidth="1"/>
    <col min="3330" max="3332" width="5.140625" style="7" customWidth="1"/>
    <col min="3333" max="3333" width="6.140625" style="7" customWidth="1"/>
    <col min="3334" max="3342" width="5" style="7" customWidth="1"/>
    <col min="3343" max="3343" width="5.28515625" style="7" customWidth="1"/>
    <col min="3344" max="3347" width="4.140625" style="7" customWidth="1"/>
    <col min="3348" max="3582" width="9.140625" style="7"/>
    <col min="3583" max="3583" width="10.7109375" style="7" customWidth="1"/>
    <col min="3584" max="3584" width="11.85546875" style="7" customWidth="1"/>
    <col min="3585" max="3585" width="4.140625" style="7" customWidth="1"/>
    <col min="3586" max="3588" width="5.140625" style="7" customWidth="1"/>
    <col min="3589" max="3589" width="6.140625" style="7" customWidth="1"/>
    <col min="3590" max="3598" width="5" style="7" customWidth="1"/>
    <col min="3599" max="3599" width="5.28515625" style="7" customWidth="1"/>
    <col min="3600" max="3603" width="4.140625" style="7" customWidth="1"/>
    <col min="3604" max="3838" width="9.140625" style="7"/>
    <col min="3839" max="3839" width="10.7109375" style="7" customWidth="1"/>
    <col min="3840" max="3840" width="11.85546875" style="7" customWidth="1"/>
    <col min="3841" max="3841" width="4.140625" style="7" customWidth="1"/>
    <col min="3842" max="3844" width="5.140625" style="7" customWidth="1"/>
    <col min="3845" max="3845" width="6.140625" style="7" customWidth="1"/>
    <col min="3846" max="3854" width="5" style="7" customWidth="1"/>
    <col min="3855" max="3855" width="5.28515625" style="7" customWidth="1"/>
    <col min="3856" max="3859" width="4.140625" style="7" customWidth="1"/>
    <col min="3860" max="4094" width="9.140625" style="7"/>
    <col min="4095" max="4095" width="10.7109375" style="7" customWidth="1"/>
    <col min="4096" max="4096" width="11.85546875" style="7" customWidth="1"/>
    <col min="4097" max="4097" width="4.140625" style="7" customWidth="1"/>
    <col min="4098" max="4100" width="5.140625" style="7" customWidth="1"/>
    <col min="4101" max="4101" width="6.140625" style="7" customWidth="1"/>
    <col min="4102" max="4110" width="5" style="7" customWidth="1"/>
    <col min="4111" max="4111" width="5.28515625" style="7" customWidth="1"/>
    <col min="4112" max="4115" width="4.140625" style="7" customWidth="1"/>
    <col min="4116" max="4350" width="9.140625" style="7"/>
    <col min="4351" max="4351" width="10.7109375" style="7" customWidth="1"/>
    <col min="4352" max="4352" width="11.85546875" style="7" customWidth="1"/>
    <col min="4353" max="4353" width="4.140625" style="7" customWidth="1"/>
    <col min="4354" max="4356" width="5.140625" style="7" customWidth="1"/>
    <col min="4357" max="4357" width="6.140625" style="7" customWidth="1"/>
    <col min="4358" max="4366" width="5" style="7" customWidth="1"/>
    <col min="4367" max="4367" width="5.28515625" style="7" customWidth="1"/>
    <col min="4368" max="4371" width="4.140625" style="7" customWidth="1"/>
    <col min="4372" max="4606" width="9.140625" style="7"/>
    <col min="4607" max="4607" width="10.7109375" style="7" customWidth="1"/>
    <col min="4608" max="4608" width="11.85546875" style="7" customWidth="1"/>
    <col min="4609" max="4609" width="4.140625" style="7" customWidth="1"/>
    <col min="4610" max="4612" width="5.140625" style="7" customWidth="1"/>
    <col min="4613" max="4613" width="6.140625" style="7" customWidth="1"/>
    <col min="4614" max="4622" width="5" style="7" customWidth="1"/>
    <col min="4623" max="4623" width="5.28515625" style="7" customWidth="1"/>
    <col min="4624" max="4627" width="4.140625" style="7" customWidth="1"/>
    <col min="4628" max="4862" width="9.140625" style="7"/>
    <col min="4863" max="4863" width="10.7109375" style="7" customWidth="1"/>
    <col min="4864" max="4864" width="11.85546875" style="7" customWidth="1"/>
    <col min="4865" max="4865" width="4.140625" style="7" customWidth="1"/>
    <col min="4866" max="4868" width="5.140625" style="7" customWidth="1"/>
    <col min="4869" max="4869" width="6.140625" style="7" customWidth="1"/>
    <col min="4870" max="4878" width="5" style="7" customWidth="1"/>
    <col min="4879" max="4879" width="5.28515625" style="7" customWidth="1"/>
    <col min="4880" max="4883" width="4.140625" style="7" customWidth="1"/>
    <col min="4884" max="5118" width="9.140625" style="7"/>
    <col min="5119" max="5119" width="10.7109375" style="7" customWidth="1"/>
    <col min="5120" max="5120" width="11.85546875" style="7" customWidth="1"/>
    <col min="5121" max="5121" width="4.140625" style="7" customWidth="1"/>
    <col min="5122" max="5124" width="5.140625" style="7" customWidth="1"/>
    <col min="5125" max="5125" width="6.140625" style="7" customWidth="1"/>
    <col min="5126" max="5134" width="5" style="7" customWidth="1"/>
    <col min="5135" max="5135" width="5.28515625" style="7" customWidth="1"/>
    <col min="5136" max="5139" width="4.140625" style="7" customWidth="1"/>
    <col min="5140" max="5374" width="9.140625" style="7"/>
    <col min="5375" max="5375" width="10.7109375" style="7" customWidth="1"/>
    <col min="5376" max="5376" width="11.85546875" style="7" customWidth="1"/>
    <col min="5377" max="5377" width="4.140625" style="7" customWidth="1"/>
    <col min="5378" max="5380" width="5.140625" style="7" customWidth="1"/>
    <col min="5381" max="5381" width="6.140625" style="7" customWidth="1"/>
    <col min="5382" max="5390" width="5" style="7" customWidth="1"/>
    <col min="5391" max="5391" width="5.28515625" style="7" customWidth="1"/>
    <col min="5392" max="5395" width="4.140625" style="7" customWidth="1"/>
    <col min="5396" max="5630" width="9.140625" style="7"/>
    <col min="5631" max="5631" width="10.7109375" style="7" customWidth="1"/>
    <col min="5632" max="5632" width="11.85546875" style="7" customWidth="1"/>
    <col min="5633" max="5633" width="4.140625" style="7" customWidth="1"/>
    <col min="5634" max="5636" width="5.140625" style="7" customWidth="1"/>
    <col min="5637" max="5637" width="6.140625" style="7" customWidth="1"/>
    <col min="5638" max="5646" width="5" style="7" customWidth="1"/>
    <col min="5647" max="5647" width="5.28515625" style="7" customWidth="1"/>
    <col min="5648" max="5651" width="4.140625" style="7" customWidth="1"/>
    <col min="5652" max="5886" width="9.140625" style="7"/>
    <col min="5887" max="5887" width="10.7109375" style="7" customWidth="1"/>
    <col min="5888" max="5888" width="11.85546875" style="7" customWidth="1"/>
    <col min="5889" max="5889" width="4.140625" style="7" customWidth="1"/>
    <col min="5890" max="5892" width="5.140625" style="7" customWidth="1"/>
    <col min="5893" max="5893" width="6.140625" style="7" customWidth="1"/>
    <col min="5894" max="5902" width="5" style="7" customWidth="1"/>
    <col min="5903" max="5903" width="5.28515625" style="7" customWidth="1"/>
    <col min="5904" max="5907" width="4.140625" style="7" customWidth="1"/>
    <col min="5908" max="6142" width="9.140625" style="7"/>
    <col min="6143" max="6143" width="10.7109375" style="7" customWidth="1"/>
    <col min="6144" max="6144" width="11.85546875" style="7" customWidth="1"/>
    <col min="6145" max="6145" width="4.140625" style="7" customWidth="1"/>
    <col min="6146" max="6148" width="5.140625" style="7" customWidth="1"/>
    <col min="6149" max="6149" width="6.140625" style="7" customWidth="1"/>
    <col min="6150" max="6158" width="5" style="7" customWidth="1"/>
    <col min="6159" max="6159" width="5.28515625" style="7" customWidth="1"/>
    <col min="6160" max="6163" width="4.140625" style="7" customWidth="1"/>
    <col min="6164" max="6398" width="9.140625" style="7"/>
    <col min="6399" max="6399" width="10.7109375" style="7" customWidth="1"/>
    <col min="6400" max="6400" width="11.85546875" style="7" customWidth="1"/>
    <col min="6401" max="6401" width="4.140625" style="7" customWidth="1"/>
    <col min="6402" max="6404" width="5.140625" style="7" customWidth="1"/>
    <col min="6405" max="6405" width="6.140625" style="7" customWidth="1"/>
    <col min="6406" max="6414" width="5" style="7" customWidth="1"/>
    <col min="6415" max="6415" width="5.28515625" style="7" customWidth="1"/>
    <col min="6416" max="6419" width="4.140625" style="7" customWidth="1"/>
    <col min="6420" max="6654" width="9.140625" style="7"/>
    <col min="6655" max="6655" width="10.7109375" style="7" customWidth="1"/>
    <col min="6656" max="6656" width="11.85546875" style="7" customWidth="1"/>
    <col min="6657" max="6657" width="4.140625" style="7" customWidth="1"/>
    <col min="6658" max="6660" width="5.140625" style="7" customWidth="1"/>
    <col min="6661" max="6661" width="6.140625" style="7" customWidth="1"/>
    <col min="6662" max="6670" width="5" style="7" customWidth="1"/>
    <col min="6671" max="6671" width="5.28515625" style="7" customWidth="1"/>
    <col min="6672" max="6675" width="4.140625" style="7" customWidth="1"/>
    <col min="6676" max="6910" width="9.140625" style="7"/>
    <col min="6911" max="6911" width="10.7109375" style="7" customWidth="1"/>
    <col min="6912" max="6912" width="11.85546875" style="7" customWidth="1"/>
    <col min="6913" max="6913" width="4.140625" style="7" customWidth="1"/>
    <col min="6914" max="6916" width="5.140625" style="7" customWidth="1"/>
    <col min="6917" max="6917" width="6.140625" style="7" customWidth="1"/>
    <col min="6918" max="6926" width="5" style="7" customWidth="1"/>
    <col min="6927" max="6927" width="5.28515625" style="7" customWidth="1"/>
    <col min="6928" max="6931" width="4.140625" style="7" customWidth="1"/>
    <col min="6932" max="7166" width="9.140625" style="7"/>
    <col min="7167" max="7167" width="10.7109375" style="7" customWidth="1"/>
    <col min="7168" max="7168" width="11.85546875" style="7" customWidth="1"/>
    <col min="7169" max="7169" width="4.140625" style="7" customWidth="1"/>
    <col min="7170" max="7172" width="5.140625" style="7" customWidth="1"/>
    <col min="7173" max="7173" width="6.140625" style="7" customWidth="1"/>
    <col min="7174" max="7182" width="5" style="7" customWidth="1"/>
    <col min="7183" max="7183" width="5.28515625" style="7" customWidth="1"/>
    <col min="7184" max="7187" width="4.140625" style="7" customWidth="1"/>
    <col min="7188" max="7422" width="9.140625" style="7"/>
    <col min="7423" max="7423" width="10.7109375" style="7" customWidth="1"/>
    <col min="7424" max="7424" width="11.85546875" style="7" customWidth="1"/>
    <col min="7425" max="7425" width="4.140625" style="7" customWidth="1"/>
    <col min="7426" max="7428" width="5.140625" style="7" customWidth="1"/>
    <col min="7429" max="7429" width="6.140625" style="7" customWidth="1"/>
    <col min="7430" max="7438" width="5" style="7" customWidth="1"/>
    <col min="7439" max="7439" width="5.28515625" style="7" customWidth="1"/>
    <col min="7440" max="7443" width="4.140625" style="7" customWidth="1"/>
    <col min="7444" max="7678" width="9.140625" style="7"/>
    <col min="7679" max="7679" width="10.7109375" style="7" customWidth="1"/>
    <col min="7680" max="7680" width="11.85546875" style="7" customWidth="1"/>
    <col min="7681" max="7681" width="4.140625" style="7" customWidth="1"/>
    <col min="7682" max="7684" width="5.140625" style="7" customWidth="1"/>
    <col min="7685" max="7685" width="6.140625" style="7" customWidth="1"/>
    <col min="7686" max="7694" width="5" style="7" customWidth="1"/>
    <col min="7695" max="7695" width="5.28515625" style="7" customWidth="1"/>
    <col min="7696" max="7699" width="4.140625" style="7" customWidth="1"/>
    <col min="7700" max="7934" width="9.140625" style="7"/>
    <col min="7935" max="7935" width="10.7109375" style="7" customWidth="1"/>
    <col min="7936" max="7936" width="11.85546875" style="7" customWidth="1"/>
    <col min="7937" max="7937" width="4.140625" style="7" customWidth="1"/>
    <col min="7938" max="7940" width="5.140625" style="7" customWidth="1"/>
    <col min="7941" max="7941" width="6.140625" style="7" customWidth="1"/>
    <col min="7942" max="7950" width="5" style="7" customWidth="1"/>
    <col min="7951" max="7951" width="5.28515625" style="7" customWidth="1"/>
    <col min="7952" max="7955" width="4.140625" style="7" customWidth="1"/>
    <col min="7956" max="8190" width="9.140625" style="7"/>
    <col min="8191" max="8191" width="10.7109375" style="7" customWidth="1"/>
    <col min="8192" max="8192" width="11.85546875" style="7" customWidth="1"/>
    <col min="8193" max="8193" width="4.140625" style="7" customWidth="1"/>
    <col min="8194" max="8196" width="5.140625" style="7" customWidth="1"/>
    <col min="8197" max="8197" width="6.140625" style="7" customWidth="1"/>
    <col min="8198" max="8206" width="5" style="7" customWidth="1"/>
    <col min="8207" max="8207" width="5.28515625" style="7" customWidth="1"/>
    <col min="8208" max="8211" width="4.140625" style="7" customWidth="1"/>
    <col min="8212" max="8446" width="9.140625" style="7"/>
    <col min="8447" max="8447" width="10.7109375" style="7" customWidth="1"/>
    <col min="8448" max="8448" width="11.85546875" style="7" customWidth="1"/>
    <col min="8449" max="8449" width="4.140625" style="7" customWidth="1"/>
    <col min="8450" max="8452" width="5.140625" style="7" customWidth="1"/>
    <col min="8453" max="8453" width="6.140625" style="7" customWidth="1"/>
    <col min="8454" max="8462" width="5" style="7" customWidth="1"/>
    <col min="8463" max="8463" width="5.28515625" style="7" customWidth="1"/>
    <col min="8464" max="8467" width="4.140625" style="7" customWidth="1"/>
    <col min="8468" max="8702" width="9.140625" style="7"/>
    <col min="8703" max="8703" width="10.7109375" style="7" customWidth="1"/>
    <col min="8704" max="8704" width="11.85546875" style="7" customWidth="1"/>
    <col min="8705" max="8705" width="4.140625" style="7" customWidth="1"/>
    <col min="8706" max="8708" width="5.140625" style="7" customWidth="1"/>
    <col min="8709" max="8709" width="6.140625" style="7" customWidth="1"/>
    <col min="8710" max="8718" width="5" style="7" customWidth="1"/>
    <col min="8719" max="8719" width="5.28515625" style="7" customWidth="1"/>
    <col min="8720" max="8723" width="4.140625" style="7" customWidth="1"/>
    <col min="8724" max="8958" width="9.140625" style="7"/>
    <col min="8959" max="8959" width="10.7109375" style="7" customWidth="1"/>
    <col min="8960" max="8960" width="11.85546875" style="7" customWidth="1"/>
    <col min="8961" max="8961" width="4.140625" style="7" customWidth="1"/>
    <col min="8962" max="8964" width="5.140625" style="7" customWidth="1"/>
    <col min="8965" max="8965" width="6.140625" style="7" customWidth="1"/>
    <col min="8966" max="8974" width="5" style="7" customWidth="1"/>
    <col min="8975" max="8975" width="5.28515625" style="7" customWidth="1"/>
    <col min="8976" max="8979" width="4.140625" style="7" customWidth="1"/>
    <col min="8980" max="9214" width="9.140625" style="7"/>
    <col min="9215" max="9215" width="10.7109375" style="7" customWidth="1"/>
    <col min="9216" max="9216" width="11.85546875" style="7" customWidth="1"/>
    <col min="9217" max="9217" width="4.140625" style="7" customWidth="1"/>
    <col min="9218" max="9220" width="5.140625" style="7" customWidth="1"/>
    <col min="9221" max="9221" width="6.140625" style="7" customWidth="1"/>
    <col min="9222" max="9230" width="5" style="7" customWidth="1"/>
    <col min="9231" max="9231" width="5.28515625" style="7" customWidth="1"/>
    <col min="9232" max="9235" width="4.140625" style="7" customWidth="1"/>
    <col min="9236" max="9470" width="9.140625" style="7"/>
    <col min="9471" max="9471" width="10.7109375" style="7" customWidth="1"/>
    <col min="9472" max="9472" width="11.85546875" style="7" customWidth="1"/>
    <col min="9473" max="9473" width="4.140625" style="7" customWidth="1"/>
    <col min="9474" max="9476" width="5.140625" style="7" customWidth="1"/>
    <col min="9477" max="9477" width="6.140625" style="7" customWidth="1"/>
    <col min="9478" max="9486" width="5" style="7" customWidth="1"/>
    <col min="9487" max="9487" width="5.28515625" style="7" customWidth="1"/>
    <col min="9488" max="9491" width="4.140625" style="7" customWidth="1"/>
    <col min="9492" max="9726" width="9.140625" style="7"/>
    <col min="9727" max="9727" width="10.7109375" style="7" customWidth="1"/>
    <col min="9728" max="9728" width="11.85546875" style="7" customWidth="1"/>
    <col min="9729" max="9729" width="4.140625" style="7" customWidth="1"/>
    <col min="9730" max="9732" width="5.140625" style="7" customWidth="1"/>
    <col min="9733" max="9733" width="6.140625" style="7" customWidth="1"/>
    <col min="9734" max="9742" width="5" style="7" customWidth="1"/>
    <col min="9743" max="9743" width="5.28515625" style="7" customWidth="1"/>
    <col min="9744" max="9747" width="4.140625" style="7" customWidth="1"/>
    <col min="9748" max="9982" width="9.140625" style="7"/>
    <col min="9983" max="9983" width="10.7109375" style="7" customWidth="1"/>
    <col min="9984" max="9984" width="11.85546875" style="7" customWidth="1"/>
    <col min="9985" max="9985" width="4.140625" style="7" customWidth="1"/>
    <col min="9986" max="9988" width="5.140625" style="7" customWidth="1"/>
    <col min="9989" max="9989" width="6.140625" style="7" customWidth="1"/>
    <col min="9990" max="9998" width="5" style="7" customWidth="1"/>
    <col min="9999" max="9999" width="5.28515625" style="7" customWidth="1"/>
    <col min="10000" max="10003" width="4.140625" style="7" customWidth="1"/>
    <col min="10004" max="10238" width="9.140625" style="7"/>
    <col min="10239" max="10239" width="10.7109375" style="7" customWidth="1"/>
    <col min="10240" max="10240" width="11.85546875" style="7" customWidth="1"/>
    <col min="10241" max="10241" width="4.140625" style="7" customWidth="1"/>
    <col min="10242" max="10244" width="5.140625" style="7" customWidth="1"/>
    <col min="10245" max="10245" width="6.140625" style="7" customWidth="1"/>
    <col min="10246" max="10254" width="5" style="7" customWidth="1"/>
    <col min="10255" max="10255" width="5.28515625" style="7" customWidth="1"/>
    <col min="10256" max="10259" width="4.140625" style="7" customWidth="1"/>
    <col min="10260" max="10494" width="9.140625" style="7"/>
    <col min="10495" max="10495" width="10.7109375" style="7" customWidth="1"/>
    <col min="10496" max="10496" width="11.85546875" style="7" customWidth="1"/>
    <col min="10497" max="10497" width="4.140625" style="7" customWidth="1"/>
    <col min="10498" max="10500" width="5.140625" style="7" customWidth="1"/>
    <col min="10501" max="10501" width="6.140625" style="7" customWidth="1"/>
    <col min="10502" max="10510" width="5" style="7" customWidth="1"/>
    <col min="10511" max="10511" width="5.28515625" style="7" customWidth="1"/>
    <col min="10512" max="10515" width="4.140625" style="7" customWidth="1"/>
    <col min="10516" max="10750" width="9.140625" style="7"/>
    <col min="10751" max="10751" width="10.7109375" style="7" customWidth="1"/>
    <col min="10752" max="10752" width="11.85546875" style="7" customWidth="1"/>
    <col min="10753" max="10753" width="4.140625" style="7" customWidth="1"/>
    <col min="10754" max="10756" width="5.140625" style="7" customWidth="1"/>
    <col min="10757" max="10757" width="6.140625" style="7" customWidth="1"/>
    <col min="10758" max="10766" width="5" style="7" customWidth="1"/>
    <col min="10767" max="10767" width="5.28515625" style="7" customWidth="1"/>
    <col min="10768" max="10771" width="4.140625" style="7" customWidth="1"/>
    <col min="10772" max="11006" width="9.140625" style="7"/>
    <col min="11007" max="11007" width="10.7109375" style="7" customWidth="1"/>
    <col min="11008" max="11008" width="11.85546875" style="7" customWidth="1"/>
    <col min="11009" max="11009" width="4.140625" style="7" customWidth="1"/>
    <col min="11010" max="11012" width="5.140625" style="7" customWidth="1"/>
    <col min="11013" max="11013" width="6.140625" style="7" customWidth="1"/>
    <col min="11014" max="11022" width="5" style="7" customWidth="1"/>
    <col min="11023" max="11023" width="5.28515625" style="7" customWidth="1"/>
    <col min="11024" max="11027" width="4.140625" style="7" customWidth="1"/>
    <col min="11028" max="11262" width="9.140625" style="7"/>
    <col min="11263" max="11263" width="10.7109375" style="7" customWidth="1"/>
    <col min="11264" max="11264" width="11.85546875" style="7" customWidth="1"/>
    <col min="11265" max="11265" width="4.140625" style="7" customWidth="1"/>
    <col min="11266" max="11268" width="5.140625" style="7" customWidth="1"/>
    <col min="11269" max="11269" width="6.140625" style="7" customWidth="1"/>
    <col min="11270" max="11278" width="5" style="7" customWidth="1"/>
    <col min="11279" max="11279" width="5.28515625" style="7" customWidth="1"/>
    <col min="11280" max="11283" width="4.140625" style="7" customWidth="1"/>
    <col min="11284" max="11518" width="9.140625" style="7"/>
    <col min="11519" max="11519" width="10.7109375" style="7" customWidth="1"/>
    <col min="11520" max="11520" width="11.85546875" style="7" customWidth="1"/>
    <col min="11521" max="11521" width="4.140625" style="7" customWidth="1"/>
    <col min="11522" max="11524" width="5.140625" style="7" customWidth="1"/>
    <col min="11525" max="11525" width="6.140625" style="7" customWidth="1"/>
    <col min="11526" max="11534" width="5" style="7" customWidth="1"/>
    <col min="11535" max="11535" width="5.28515625" style="7" customWidth="1"/>
    <col min="11536" max="11539" width="4.140625" style="7" customWidth="1"/>
    <col min="11540" max="11774" width="9.140625" style="7"/>
    <col min="11775" max="11775" width="10.7109375" style="7" customWidth="1"/>
    <col min="11776" max="11776" width="11.85546875" style="7" customWidth="1"/>
    <col min="11777" max="11777" width="4.140625" style="7" customWidth="1"/>
    <col min="11778" max="11780" width="5.140625" style="7" customWidth="1"/>
    <col min="11781" max="11781" width="6.140625" style="7" customWidth="1"/>
    <col min="11782" max="11790" width="5" style="7" customWidth="1"/>
    <col min="11791" max="11791" width="5.28515625" style="7" customWidth="1"/>
    <col min="11792" max="11795" width="4.140625" style="7" customWidth="1"/>
    <col min="11796" max="12030" width="9.140625" style="7"/>
    <col min="12031" max="12031" width="10.7109375" style="7" customWidth="1"/>
    <col min="12032" max="12032" width="11.85546875" style="7" customWidth="1"/>
    <col min="12033" max="12033" width="4.140625" style="7" customWidth="1"/>
    <col min="12034" max="12036" width="5.140625" style="7" customWidth="1"/>
    <col min="12037" max="12037" width="6.140625" style="7" customWidth="1"/>
    <col min="12038" max="12046" width="5" style="7" customWidth="1"/>
    <col min="12047" max="12047" width="5.28515625" style="7" customWidth="1"/>
    <col min="12048" max="12051" width="4.140625" style="7" customWidth="1"/>
    <col min="12052" max="12286" width="9.140625" style="7"/>
    <col min="12287" max="12287" width="10.7109375" style="7" customWidth="1"/>
    <col min="12288" max="12288" width="11.85546875" style="7" customWidth="1"/>
    <col min="12289" max="12289" width="4.140625" style="7" customWidth="1"/>
    <col min="12290" max="12292" width="5.140625" style="7" customWidth="1"/>
    <col min="12293" max="12293" width="6.140625" style="7" customWidth="1"/>
    <col min="12294" max="12302" width="5" style="7" customWidth="1"/>
    <col min="12303" max="12303" width="5.28515625" style="7" customWidth="1"/>
    <col min="12304" max="12307" width="4.140625" style="7" customWidth="1"/>
    <col min="12308" max="12542" width="9.140625" style="7"/>
    <col min="12543" max="12543" width="10.7109375" style="7" customWidth="1"/>
    <col min="12544" max="12544" width="11.85546875" style="7" customWidth="1"/>
    <col min="12545" max="12545" width="4.140625" style="7" customWidth="1"/>
    <col min="12546" max="12548" width="5.140625" style="7" customWidth="1"/>
    <col min="12549" max="12549" width="6.140625" style="7" customWidth="1"/>
    <col min="12550" max="12558" width="5" style="7" customWidth="1"/>
    <col min="12559" max="12559" width="5.28515625" style="7" customWidth="1"/>
    <col min="12560" max="12563" width="4.140625" style="7" customWidth="1"/>
    <col min="12564" max="12798" width="9.140625" style="7"/>
    <col min="12799" max="12799" width="10.7109375" style="7" customWidth="1"/>
    <col min="12800" max="12800" width="11.85546875" style="7" customWidth="1"/>
    <col min="12801" max="12801" width="4.140625" style="7" customWidth="1"/>
    <col min="12802" max="12804" width="5.140625" style="7" customWidth="1"/>
    <col min="12805" max="12805" width="6.140625" style="7" customWidth="1"/>
    <col min="12806" max="12814" width="5" style="7" customWidth="1"/>
    <col min="12815" max="12815" width="5.28515625" style="7" customWidth="1"/>
    <col min="12816" max="12819" width="4.140625" style="7" customWidth="1"/>
    <col min="12820" max="13054" width="9.140625" style="7"/>
    <col min="13055" max="13055" width="10.7109375" style="7" customWidth="1"/>
    <col min="13056" max="13056" width="11.85546875" style="7" customWidth="1"/>
    <col min="13057" max="13057" width="4.140625" style="7" customWidth="1"/>
    <col min="13058" max="13060" width="5.140625" style="7" customWidth="1"/>
    <col min="13061" max="13061" width="6.140625" style="7" customWidth="1"/>
    <col min="13062" max="13070" width="5" style="7" customWidth="1"/>
    <col min="13071" max="13071" width="5.28515625" style="7" customWidth="1"/>
    <col min="13072" max="13075" width="4.140625" style="7" customWidth="1"/>
    <col min="13076" max="13310" width="9.140625" style="7"/>
    <col min="13311" max="13311" width="10.7109375" style="7" customWidth="1"/>
    <col min="13312" max="13312" width="11.85546875" style="7" customWidth="1"/>
    <col min="13313" max="13313" width="4.140625" style="7" customWidth="1"/>
    <col min="13314" max="13316" width="5.140625" style="7" customWidth="1"/>
    <col min="13317" max="13317" width="6.140625" style="7" customWidth="1"/>
    <col min="13318" max="13326" width="5" style="7" customWidth="1"/>
    <col min="13327" max="13327" width="5.28515625" style="7" customWidth="1"/>
    <col min="13328" max="13331" width="4.140625" style="7" customWidth="1"/>
    <col min="13332" max="13566" width="9.140625" style="7"/>
    <col min="13567" max="13567" width="10.7109375" style="7" customWidth="1"/>
    <col min="13568" max="13568" width="11.85546875" style="7" customWidth="1"/>
    <col min="13569" max="13569" width="4.140625" style="7" customWidth="1"/>
    <col min="13570" max="13572" width="5.140625" style="7" customWidth="1"/>
    <col min="13573" max="13573" width="6.140625" style="7" customWidth="1"/>
    <col min="13574" max="13582" width="5" style="7" customWidth="1"/>
    <col min="13583" max="13583" width="5.28515625" style="7" customWidth="1"/>
    <col min="13584" max="13587" width="4.140625" style="7" customWidth="1"/>
    <col min="13588" max="13822" width="9.140625" style="7"/>
    <col min="13823" max="13823" width="10.7109375" style="7" customWidth="1"/>
    <col min="13824" max="13824" width="11.85546875" style="7" customWidth="1"/>
    <col min="13825" max="13825" width="4.140625" style="7" customWidth="1"/>
    <col min="13826" max="13828" width="5.140625" style="7" customWidth="1"/>
    <col min="13829" max="13829" width="6.140625" style="7" customWidth="1"/>
    <col min="13830" max="13838" width="5" style="7" customWidth="1"/>
    <col min="13839" max="13839" width="5.28515625" style="7" customWidth="1"/>
    <col min="13840" max="13843" width="4.140625" style="7" customWidth="1"/>
    <col min="13844" max="14078" width="9.140625" style="7"/>
    <col min="14079" max="14079" width="10.7109375" style="7" customWidth="1"/>
    <col min="14080" max="14080" width="11.85546875" style="7" customWidth="1"/>
    <col min="14081" max="14081" width="4.140625" style="7" customWidth="1"/>
    <col min="14082" max="14084" width="5.140625" style="7" customWidth="1"/>
    <col min="14085" max="14085" width="6.140625" style="7" customWidth="1"/>
    <col min="14086" max="14094" width="5" style="7" customWidth="1"/>
    <col min="14095" max="14095" width="5.28515625" style="7" customWidth="1"/>
    <col min="14096" max="14099" width="4.140625" style="7" customWidth="1"/>
    <col min="14100" max="14334" width="9.140625" style="7"/>
    <col min="14335" max="14335" width="10.7109375" style="7" customWidth="1"/>
    <col min="14336" max="14336" width="11.85546875" style="7" customWidth="1"/>
    <col min="14337" max="14337" width="4.140625" style="7" customWidth="1"/>
    <col min="14338" max="14340" width="5.140625" style="7" customWidth="1"/>
    <col min="14341" max="14341" width="6.140625" style="7" customWidth="1"/>
    <col min="14342" max="14350" width="5" style="7" customWidth="1"/>
    <col min="14351" max="14351" width="5.28515625" style="7" customWidth="1"/>
    <col min="14352" max="14355" width="4.140625" style="7" customWidth="1"/>
    <col min="14356" max="14590" width="9.140625" style="7"/>
    <col min="14591" max="14591" width="10.7109375" style="7" customWidth="1"/>
    <col min="14592" max="14592" width="11.85546875" style="7" customWidth="1"/>
    <col min="14593" max="14593" width="4.140625" style="7" customWidth="1"/>
    <col min="14594" max="14596" width="5.140625" style="7" customWidth="1"/>
    <col min="14597" max="14597" width="6.140625" style="7" customWidth="1"/>
    <col min="14598" max="14606" width="5" style="7" customWidth="1"/>
    <col min="14607" max="14607" width="5.28515625" style="7" customWidth="1"/>
    <col min="14608" max="14611" width="4.140625" style="7" customWidth="1"/>
    <col min="14612" max="14846" width="9.140625" style="7"/>
    <col min="14847" max="14847" width="10.7109375" style="7" customWidth="1"/>
    <col min="14848" max="14848" width="11.85546875" style="7" customWidth="1"/>
    <col min="14849" max="14849" width="4.140625" style="7" customWidth="1"/>
    <col min="14850" max="14852" width="5.140625" style="7" customWidth="1"/>
    <col min="14853" max="14853" width="6.140625" style="7" customWidth="1"/>
    <col min="14854" max="14862" width="5" style="7" customWidth="1"/>
    <col min="14863" max="14863" width="5.28515625" style="7" customWidth="1"/>
    <col min="14864" max="14867" width="4.140625" style="7" customWidth="1"/>
    <col min="14868" max="15102" width="9.140625" style="7"/>
    <col min="15103" max="15103" width="10.7109375" style="7" customWidth="1"/>
    <col min="15104" max="15104" width="11.85546875" style="7" customWidth="1"/>
    <col min="15105" max="15105" width="4.140625" style="7" customWidth="1"/>
    <col min="15106" max="15108" width="5.140625" style="7" customWidth="1"/>
    <col min="15109" max="15109" width="6.140625" style="7" customWidth="1"/>
    <col min="15110" max="15118" width="5" style="7" customWidth="1"/>
    <col min="15119" max="15119" width="5.28515625" style="7" customWidth="1"/>
    <col min="15120" max="15123" width="4.140625" style="7" customWidth="1"/>
    <col min="15124" max="15358" width="9.140625" style="7"/>
    <col min="15359" max="15359" width="10.7109375" style="7" customWidth="1"/>
    <col min="15360" max="15360" width="11.85546875" style="7" customWidth="1"/>
    <col min="15361" max="15361" width="4.140625" style="7" customWidth="1"/>
    <col min="15362" max="15364" width="5.140625" style="7" customWidth="1"/>
    <col min="15365" max="15365" width="6.140625" style="7" customWidth="1"/>
    <col min="15366" max="15374" width="5" style="7" customWidth="1"/>
    <col min="15375" max="15375" width="5.28515625" style="7" customWidth="1"/>
    <col min="15376" max="15379" width="4.140625" style="7" customWidth="1"/>
    <col min="15380" max="15614" width="9.140625" style="7"/>
    <col min="15615" max="15615" width="10.7109375" style="7" customWidth="1"/>
    <col min="15616" max="15616" width="11.85546875" style="7" customWidth="1"/>
    <col min="15617" max="15617" width="4.140625" style="7" customWidth="1"/>
    <col min="15618" max="15620" width="5.140625" style="7" customWidth="1"/>
    <col min="15621" max="15621" width="6.140625" style="7" customWidth="1"/>
    <col min="15622" max="15630" width="5" style="7" customWidth="1"/>
    <col min="15631" max="15631" width="5.28515625" style="7" customWidth="1"/>
    <col min="15632" max="15635" width="4.140625" style="7" customWidth="1"/>
    <col min="15636" max="15870" width="9.140625" style="7"/>
    <col min="15871" max="15871" width="10.7109375" style="7" customWidth="1"/>
    <col min="15872" max="15872" width="11.85546875" style="7" customWidth="1"/>
    <col min="15873" max="15873" width="4.140625" style="7" customWidth="1"/>
    <col min="15874" max="15876" width="5.140625" style="7" customWidth="1"/>
    <col min="15877" max="15877" width="6.140625" style="7" customWidth="1"/>
    <col min="15878" max="15886" width="5" style="7" customWidth="1"/>
    <col min="15887" max="15887" width="5.28515625" style="7" customWidth="1"/>
    <col min="15888" max="15891" width="4.140625" style="7" customWidth="1"/>
    <col min="15892" max="16126" width="9.140625" style="7"/>
    <col min="16127" max="16127" width="10.7109375" style="7" customWidth="1"/>
    <col min="16128" max="16128" width="11.85546875" style="7" customWidth="1"/>
    <col min="16129" max="16129" width="4.140625" style="7" customWidth="1"/>
    <col min="16130" max="16132" width="5.140625" style="7" customWidth="1"/>
    <col min="16133" max="16133" width="6.140625" style="7" customWidth="1"/>
    <col min="16134" max="16142" width="5" style="7" customWidth="1"/>
    <col min="16143" max="16143" width="5.28515625" style="7" customWidth="1"/>
    <col min="16144" max="16147" width="4.140625" style="7" customWidth="1"/>
    <col min="16148" max="16384" width="9.140625" style="7"/>
  </cols>
  <sheetData>
    <row r="7" spans="1:18" ht="15.75">
      <c r="B7" s="8" t="s">
        <v>72</v>
      </c>
    </row>
    <row r="10" spans="1:18">
      <c r="A10" s="9" t="s">
        <v>0</v>
      </c>
      <c r="B10" s="9" t="s">
        <v>0</v>
      </c>
      <c r="C10" s="9" t="s">
        <v>0</v>
      </c>
      <c r="D10" s="9" t="s">
        <v>0</v>
      </c>
      <c r="E10" s="9" t="s">
        <v>0</v>
      </c>
      <c r="F10" s="9" t="s">
        <v>0</v>
      </c>
      <c r="G10" s="9" t="s">
        <v>0</v>
      </c>
      <c r="H10" s="9" t="s">
        <v>0</v>
      </c>
      <c r="I10" s="9" t="s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9" t="s">
        <v>0</v>
      </c>
      <c r="Q10" s="9" t="s">
        <v>0</v>
      </c>
      <c r="R10" s="9"/>
    </row>
    <row r="11" spans="1:18">
      <c r="A11" s="9" t="s">
        <v>0</v>
      </c>
      <c r="B11" s="9" t="s">
        <v>0</v>
      </c>
      <c r="C11" s="9" t="s">
        <v>0</v>
      </c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 t="s">
        <v>0</v>
      </c>
      <c r="K11" s="9" t="s">
        <v>0</v>
      </c>
      <c r="L11" s="9" t="s">
        <v>0</v>
      </c>
      <c r="M11" s="9" t="s">
        <v>0</v>
      </c>
      <c r="N11" s="9" t="s">
        <v>0</v>
      </c>
      <c r="O11" s="9" t="s">
        <v>0</v>
      </c>
      <c r="P11" s="9" t="s">
        <v>0</v>
      </c>
      <c r="Q11" s="9" t="s">
        <v>0</v>
      </c>
      <c r="R11" s="9"/>
    </row>
    <row r="12" spans="1:18">
      <c r="A12" s="9" t="s">
        <v>0</v>
      </c>
      <c r="B12" s="10" t="s">
        <v>0</v>
      </c>
      <c r="C12" s="11" t="s">
        <v>0</v>
      </c>
      <c r="D12" s="11" t="s">
        <v>0</v>
      </c>
      <c r="E12" s="11" t="s">
        <v>0</v>
      </c>
      <c r="F12" s="11" t="s">
        <v>0</v>
      </c>
      <c r="G12" s="11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1" t="s">
        <v>0</v>
      </c>
      <c r="M12" s="11" t="s">
        <v>0</v>
      </c>
      <c r="N12" s="11" t="s">
        <v>0</v>
      </c>
      <c r="O12" s="11" t="s">
        <v>0</v>
      </c>
      <c r="P12" s="11" t="s">
        <v>0</v>
      </c>
      <c r="Q12" s="12" t="s">
        <v>0</v>
      </c>
      <c r="R12" s="12"/>
    </row>
    <row r="13" spans="1:18">
      <c r="A13" s="9" t="s">
        <v>0</v>
      </c>
      <c r="B13" s="13" t="s">
        <v>0</v>
      </c>
      <c r="C13" s="14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9" t="s">
        <v>0</v>
      </c>
      <c r="R13" s="9"/>
    </row>
    <row r="14" spans="1:18">
      <c r="A14" s="9" t="s">
        <v>0</v>
      </c>
      <c r="B14" s="13" t="s">
        <v>0</v>
      </c>
      <c r="C14" s="10" t="s">
        <v>0</v>
      </c>
      <c r="D14" s="14" t="s">
        <v>0</v>
      </c>
      <c r="E14" s="14" t="s">
        <v>0</v>
      </c>
      <c r="F14" s="14" t="s">
        <v>0</v>
      </c>
      <c r="G14" s="14" t="s">
        <v>0</v>
      </c>
      <c r="H14" s="14" t="s">
        <v>0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0</v>
      </c>
      <c r="N14" s="14" t="s">
        <v>0</v>
      </c>
      <c r="O14" s="14" t="s">
        <v>0</v>
      </c>
      <c r="P14" s="14" t="s">
        <v>0</v>
      </c>
      <c r="Q14" s="9" t="s">
        <v>0</v>
      </c>
      <c r="R14" s="9"/>
    </row>
    <row r="15" spans="1:18">
      <c r="A15" s="9" t="s">
        <v>0</v>
      </c>
      <c r="B15" s="9" t="s">
        <v>0</v>
      </c>
      <c r="C15" s="10" t="s">
        <v>0</v>
      </c>
      <c r="D15" s="14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9" t="s">
        <v>0</v>
      </c>
      <c r="R15" s="9"/>
    </row>
    <row r="16" spans="1:18">
      <c r="A16" s="9" t="s">
        <v>0</v>
      </c>
      <c r="B16" s="9" t="s">
        <v>0</v>
      </c>
      <c r="C16" s="10" t="s">
        <v>0</v>
      </c>
      <c r="D16" s="14" t="s">
        <v>0</v>
      </c>
      <c r="E16" s="14" t="s">
        <v>0</v>
      </c>
      <c r="F16" s="14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9" t="s">
        <v>0</v>
      </c>
      <c r="R16" s="9"/>
    </row>
    <row r="17" spans="1:27">
      <c r="A17" s="9" t="s">
        <v>0</v>
      </c>
      <c r="B17" s="13" t="s">
        <v>0</v>
      </c>
      <c r="C17" s="10" t="s">
        <v>0</v>
      </c>
      <c r="D17" s="14" t="s">
        <v>0</v>
      </c>
      <c r="E17" s="14" t="s">
        <v>0</v>
      </c>
      <c r="F17" s="14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9" t="s">
        <v>0</v>
      </c>
      <c r="R17" s="9"/>
    </row>
    <row r="18" spans="1:27">
      <c r="A18" s="9" t="s">
        <v>0</v>
      </c>
      <c r="B18" s="13" t="s">
        <v>0</v>
      </c>
      <c r="C18" s="10" t="s">
        <v>0</v>
      </c>
      <c r="D18" s="14" t="s">
        <v>0</v>
      </c>
      <c r="E18" s="14" t="s">
        <v>0</v>
      </c>
      <c r="F18" s="14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9" t="s">
        <v>0</v>
      </c>
      <c r="R18" s="9"/>
      <c r="AA18" s="15"/>
    </row>
    <row r="19" spans="1:27">
      <c r="A19" s="9" t="s">
        <v>0</v>
      </c>
      <c r="B19" s="13" t="s">
        <v>0</v>
      </c>
      <c r="C19" s="10" t="s">
        <v>0</v>
      </c>
      <c r="D19" s="14" t="s">
        <v>0</v>
      </c>
      <c r="E19" s="14" t="s">
        <v>0</v>
      </c>
      <c r="F19" s="14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5" t="s">
        <v>0</v>
      </c>
    </row>
    <row r="20" spans="1:27">
      <c r="A20" s="9" t="s">
        <v>0</v>
      </c>
      <c r="B20" s="13" t="s">
        <v>0</v>
      </c>
      <c r="C20" s="10" t="s">
        <v>0</v>
      </c>
      <c r="D20" s="14" t="s">
        <v>0</v>
      </c>
      <c r="E20" s="14" t="s">
        <v>0</v>
      </c>
      <c r="F20" s="14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</row>
    <row r="21" spans="1:27">
      <c r="A21" s="9" t="s">
        <v>0</v>
      </c>
      <c r="B21" s="13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V21" s="15" t="s">
        <v>0</v>
      </c>
    </row>
    <row r="22" spans="1:27">
      <c r="A22" s="9" t="s">
        <v>0</v>
      </c>
      <c r="B22" s="16" t="s">
        <v>75</v>
      </c>
    </row>
    <row r="23" spans="1:27">
      <c r="A23" s="9" t="s">
        <v>0</v>
      </c>
    </row>
    <row r="24" spans="1:27">
      <c r="A24" s="9" t="s">
        <v>0</v>
      </c>
    </row>
    <row r="25" spans="1:27">
      <c r="A25" s="9" t="s">
        <v>0</v>
      </c>
      <c r="B25" s="150" t="s">
        <v>29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</row>
    <row r="26" spans="1:27">
      <c r="A26" s="9" t="s">
        <v>0</v>
      </c>
      <c r="B26" s="150" t="s">
        <v>71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</row>
    <row r="27" spans="1:27">
      <c r="A27" s="9" t="s">
        <v>0</v>
      </c>
      <c r="B27" s="150" t="s">
        <v>76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</row>
    <row r="28" spans="1:27">
      <c r="A28" s="9" t="s">
        <v>0</v>
      </c>
      <c r="B28" s="95" t="s">
        <v>69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</row>
    <row r="29" spans="1:27">
      <c r="A29" s="9" t="s">
        <v>0</v>
      </c>
      <c r="B29" s="96" t="s">
        <v>70</v>
      </c>
    </row>
    <row r="33" spans="15:29">
      <c r="O33" s="100" t="s">
        <v>73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</sheetData>
  <sheetProtection password="CA9D" sheet="1" objects="1" scenarios="1"/>
  <mergeCells count="1">
    <mergeCell ref="O33:AC33"/>
  </mergeCells>
  <hyperlinks>
    <hyperlink ref="B29" r:id="rId1"/>
  </hyperlinks>
  <pageMargins left="0.70866141732283472" right="0.70866141732283472" top="1.1417322834645669" bottom="0.74803149606299213" header="0.31496062992125984" footer="0.31496062992125984"/>
  <pageSetup paperSize="9" scale="7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showGridLines="0" showRowColHeaders="0" zoomScale="90" zoomScaleNormal="90" workbookViewId="0">
      <selection activeCell="C23" sqref="C23"/>
    </sheetView>
  </sheetViews>
  <sheetFormatPr defaultRowHeight="15"/>
  <cols>
    <col min="1" max="1" width="10.7109375" style="17" customWidth="1"/>
    <col min="2" max="3" width="15.7109375" style="17" customWidth="1"/>
    <col min="4" max="4" width="9.140625" style="17"/>
    <col min="5" max="5" width="10.5703125" style="17" customWidth="1"/>
    <col min="6" max="6" width="9.140625" style="17"/>
    <col min="7" max="7" width="18.7109375" style="17" customWidth="1"/>
    <col min="8" max="15" width="9.140625" style="17"/>
    <col min="16" max="16" width="8.28515625" style="17" customWidth="1"/>
    <col min="17" max="16384" width="9.140625" style="17"/>
  </cols>
  <sheetData>
    <row r="1" spans="1:2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3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3" s="2" customFormat="1" ht="20.100000000000001" customHeight="1">
      <c r="A6" s="18"/>
      <c r="B6" s="103" t="s">
        <v>21</v>
      </c>
      <c r="C6" s="104"/>
      <c r="D6" s="104"/>
      <c r="E6" s="104"/>
      <c r="F6" s="104"/>
      <c r="G6" s="105"/>
      <c r="H6" s="18"/>
      <c r="I6" s="18"/>
      <c r="J6" s="19"/>
      <c r="K6" s="18"/>
      <c r="L6" s="18"/>
      <c r="M6" s="18"/>
      <c r="N6" s="18"/>
      <c r="O6" s="18"/>
      <c r="P6" s="18"/>
      <c r="Q6" s="18"/>
      <c r="R6" s="18"/>
      <c r="S6" s="18"/>
      <c r="T6" s="18"/>
      <c r="V6" s="2" t="s">
        <v>0</v>
      </c>
      <c r="W6" s="2" t="s">
        <v>0</v>
      </c>
    </row>
    <row r="7" spans="1:23" s="2" customFormat="1" ht="21" customHeight="1">
      <c r="A7" s="18"/>
      <c r="B7" s="106" t="s">
        <v>1</v>
      </c>
      <c r="C7" s="108" t="s">
        <v>2</v>
      </c>
      <c r="D7" s="110" t="s">
        <v>3</v>
      </c>
      <c r="E7" s="111"/>
      <c r="F7" s="112"/>
      <c r="G7" s="113" t="s">
        <v>23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W7" s="2" t="s">
        <v>0</v>
      </c>
    </row>
    <row r="8" spans="1:23" s="3" customFormat="1" ht="41.25" customHeight="1">
      <c r="A8" s="20"/>
      <c r="B8" s="107"/>
      <c r="C8" s="109"/>
      <c r="D8" s="21" t="s">
        <v>4</v>
      </c>
      <c r="E8" s="97" t="s">
        <v>5</v>
      </c>
      <c r="F8" s="97" t="s">
        <v>6</v>
      </c>
      <c r="G8" s="114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3" s="2" customFormat="1" ht="69.95" customHeight="1">
      <c r="A9" s="18"/>
      <c r="B9" s="22" t="s">
        <v>7</v>
      </c>
      <c r="C9" s="23" t="s">
        <v>8</v>
      </c>
      <c r="D9" s="1">
        <v>10</v>
      </c>
      <c r="E9" s="1">
        <v>50</v>
      </c>
      <c r="F9" s="1">
        <v>2</v>
      </c>
      <c r="G9" s="45">
        <f>IF(AND(ISNUMBER(D9),D9&gt;=0),IF(E9=20,IF(F9=2,D9*0.32,IF(F9=3,0.48*D9,IF(F9=4,0.64*D9,IF(F9=5,0.8*D9,"skoryguj dane                               grubość z zakresu :                                                     2,3,4,5 mm")))),IF(E9=25,IF(F9=2,0.4*D9,IF(F9=3,0.6*D9,IF(F9=4,0.8*D9,IF(F9=5,1,"skoryguj dane                               grubość z zakresu : 2,3,4,5 mm")))),IF(E9=30,IF(F9=2,0.48*D9,IF(F9=3,0.721*D9,IF(F9=4,0.961*D9,IF(F9=5,1.2*D9,"skoryguj dane                               grubość z zakresu : 2,3,4,5 mm")))),IF(E9=35,IF(F9=2,0.561*D9,IF(F9=3,0.84*D9,IF(F9=4,1.122*D9,IF(F9=5,1.397*D9,"skoryguj dane                                grubość z zakresu : 2,3,4,5 mm")))),IF(E9=40,IF(F9=2,0.64*D9,IF(F9=3,0.961*D9,IF(F9=4,1.185*D9,IF(F9=5,1.601*D9,"skoryguj dane                               grubość z zakresu : 2,3,4,5 mm")))),IF(E9=45,IF(F9=2,0.721*D9,IF(F9=3,1.081*D9,IF(F9=4,1.438*D9,IF(F9=5,1.805*D9,"skoryguj dane                                grubość z zakresu : 2,3,4,5 mm")))),IF(E9=50,IF(F9=2,0.8*D9,IF(F9=3,1.2*D9,IF(F9=4,1.601*D9,IF(F9=5,1.999*D9,"skoryguj dane                                grubość z zakresu : 2,3,4,5 mm")))),"skoryguj dane                      szerokość z zakresu : 20,25,30,35,40,45,50 mm"))))))),"skoryguj długość")</f>
        <v>8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3" s="2" customFormat="1" ht="69.95" customHeight="1" thickBot="1">
      <c r="A10" s="18"/>
      <c r="B10" s="24" t="s">
        <v>7</v>
      </c>
      <c r="C10" s="25" t="s">
        <v>9</v>
      </c>
      <c r="D10" s="6">
        <v>10</v>
      </c>
      <c r="E10" s="6">
        <v>25</v>
      </c>
      <c r="F10" s="6">
        <v>3</v>
      </c>
      <c r="G10" s="49">
        <f>IF(AND(ISNUMBER(D10),D10&gt;=0),IF(E10=20,IF(F10=3,0.503*D10,IF(F10=4,0.71*D10,"skoryguj dane                               grubość z zakresu : 3,4 mm")),IF(E10=25,IF(F10=3,0.67*D10,IF(F10=4,0.89*D10,"skoryguj dane                               grubość z zakresu : 3,4 mm")),IF(E10=30,IF(F10=2,0.48*D10,IF(F10=3,0.8*D10,IF(F10=4,1.07*D10,"skoryguj dane                               grubość z zakresu : 3,4 mm"))),"skoryguj  dane                                           szerokośc zakresu                                               20,25 mm"))),"skoryguj długość")</f>
        <v>6.7</v>
      </c>
      <c r="H10" s="18"/>
      <c r="I10" s="18"/>
      <c r="J10" s="19" t="s">
        <v>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3" s="5" customFormat="1" ht="19.5" customHeight="1" thickBot="1">
      <c r="A11" s="26"/>
      <c r="B11" s="27"/>
      <c r="C11" s="27"/>
      <c r="D11" s="28"/>
      <c r="E11" s="28"/>
      <c r="F11" s="28"/>
      <c r="G11" s="29"/>
      <c r="H11" s="26"/>
      <c r="I11" s="26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3" s="2" customFormat="1" ht="20.100000000000001" customHeight="1">
      <c r="A12" s="18"/>
      <c r="B12" s="103" t="s">
        <v>22</v>
      </c>
      <c r="C12" s="104"/>
      <c r="D12" s="104"/>
      <c r="E12" s="104"/>
      <c r="F12" s="104"/>
      <c r="G12" s="105"/>
      <c r="H12" s="18"/>
      <c r="I12" s="18"/>
      <c r="J12" s="19"/>
      <c r="K12" s="18"/>
      <c r="L12" s="18"/>
      <c r="M12" s="18"/>
      <c r="N12" s="18"/>
      <c r="O12" s="32"/>
      <c r="P12" s="18"/>
      <c r="Q12" s="18"/>
      <c r="R12" s="18"/>
      <c r="S12" s="18"/>
      <c r="T12" s="18"/>
    </row>
    <row r="13" spans="1:23" s="2" customFormat="1" ht="21" customHeight="1">
      <c r="A13" s="18"/>
      <c r="B13" s="106" t="s">
        <v>1</v>
      </c>
      <c r="C13" s="108" t="s">
        <v>2</v>
      </c>
      <c r="D13" s="110" t="s">
        <v>3</v>
      </c>
      <c r="E13" s="111"/>
      <c r="F13" s="112"/>
      <c r="G13" s="113" t="s">
        <v>20</v>
      </c>
      <c r="H13" s="18"/>
      <c r="I13" s="18"/>
      <c r="J13" s="18"/>
      <c r="K13" s="18"/>
      <c r="L13" s="18"/>
      <c r="M13" s="18"/>
      <c r="N13" s="18"/>
      <c r="O13" s="32"/>
      <c r="P13" s="18"/>
      <c r="Q13" s="18"/>
      <c r="R13" s="18"/>
      <c r="S13" s="18"/>
      <c r="T13" s="18"/>
    </row>
    <row r="14" spans="1:23" s="3" customFormat="1" ht="41.25" customHeight="1">
      <c r="A14" s="20"/>
      <c r="B14" s="107"/>
      <c r="C14" s="109"/>
      <c r="D14" s="21" t="s">
        <v>26</v>
      </c>
      <c r="E14" s="97" t="s">
        <v>5</v>
      </c>
      <c r="F14" s="97" t="s">
        <v>6</v>
      </c>
      <c r="G14" s="114"/>
      <c r="H14" s="20"/>
      <c r="I14" s="20"/>
      <c r="J14" s="20"/>
      <c r="K14" s="20"/>
      <c r="L14" s="20"/>
      <c r="M14" s="20"/>
      <c r="N14" s="20"/>
      <c r="O14" s="33"/>
      <c r="P14" s="20"/>
      <c r="Q14" s="20"/>
      <c r="R14" s="20"/>
      <c r="S14" s="20"/>
      <c r="T14" s="20"/>
    </row>
    <row r="15" spans="1:23" ht="69.95" customHeight="1">
      <c r="A15" s="7"/>
      <c r="B15" s="22" t="s">
        <v>7</v>
      </c>
      <c r="C15" s="23" t="s">
        <v>8</v>
      </c>
      <c r="D15" s="1">
        <v>10</v>
      </c>
      <c r="E15" s="1">
        <v>20</v>
      </c>
      <c r="F15" s="1">
        <v>2</v>
      </c>
      <c r="G15" s="45">
        <f>IF(AND(ISNUMBER(D15),D15&gt;=0),IF(E15=20,IF(F15=2,D15*0.32,IF(F15=3,(1/0.48)*D15,IF(F15=4,(1/0.64)*D15,IF(F15=5,(1/0.8)*D15,"skoryguj dane                               grubość z zakresu :                                                     2,3,4,5 mm")))),IF(E15=25,IF(F15=2,(1/0.4)*D15,IF(F15=3,(1/0.6)*D15,IF(F15=4,(1/0.8)*D15,IF(F15=5,1,"skoryguj dane                               grubość z zakresu : 2,3,4,5 mm")))),IF(E15=30,IF(F15=2,(1/0.48)*D15,IF(F15=3,(1/0.721)*D15,IF(F15=4,(1/0.961)*D15,IF(F15=5,(1/1.2)*D15,"skoryguj dane                               grubość z zakresu : 2,3,4,5 mm")))),IF(E15=35,IF(F15=2,(1/0.561)*D15,IF(F15=3,(1/0.84)*D15,IF(F15=4,(1/1.122)*D15,IF(F15=5,(1/1.397)*D15,"skoryguj dane                                grubość z zakresu : 2,3,4,5 mm")))),IF(E15=40,IF(F15=2,(1/0.64)*D15,IF(F15=3,(1/0.961)*D15,IF(F15=4,(1/1.185)*D15,IF(F15=5,(1/1.601)*D15,"skoryguj dane                               grubość z zakresu : 2,3,4,5 mm")))),IF(E15=45,IF(F15=2,(1/0.721)*D15,IF(F15=3,(1/1.081)*D15,IF(F15=4,(1/1.438)*D15,IF(F15=5,(1/1.805)*D15,"skoryguj dane                                grubość z zakresu : 2,3,4,5 mm")))),IF(E15=50,IF(F15=2,(1/0.8)*D15,IF(F15=3,(1/1.2)*D15,IF(F15=4,(1/1.601)*D15,IF(F15=5,(1/1.999)*D15,"skoryguj dane                                grubość z zakresu : 2,3,4,5 mm")))),"skoryguj dane                      szerokość z zakresu : 20,25,30,35,40,45,50 mm"))))))),"skoryguj ciężar")</f>
        <v>3.2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3" ht="69.95" customHeight="1" thickBot="1">
      <c r="A16" s="7"/>
      <c r="B16" s="24" t="s">
        <v>7</v>
      </c>
      <c r="C16" s="25" t="s">
        <v>9</v>
      </c>
      <c r="D16" s="6">
        <v>10</v>
      </c>
      <c r="E16" s="6">
        <v>25</v>
      </c>
      <c r="F16" s="6">
        <v>3</v>
      </c>
      <c r="G16" s="49">
        <f>IF(AND(ISNUMBER(D16),D16&gt;=0),IF(E16=20,IF(F16=3,(1/0.503)*D16,IF(F16=4,(1/0.71)*D16,"skoryguj dane                               grubość z zakresu : 3,4 mm")),IF(E16=25,IF(F16=3,(1/0.67)*D16,IF(F16=4,(1/0.89)*D16,"skoryguj dane                               grubość z zakresu : 3,4 mm")),IF(E16=30,IF(F16=2,(1/0.48)*D16,IF(F16=3,(1/0.8)*D16,IF(F16=4,(1/1.07)*D16,"skoryguj dane                               grubość z zakresu : 3,4 mm"))),"skoryguj  dane                                           szerokośc zakresu                                               20,25 mm"))),"skoryguj ciężar")</f>
        <v>14.925373134328357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>
      <c r="A19" s="7"/>
      <c r="B19" s="7"/>
      <c r="C19" s="99" t="s">
        <v>0</v>
      </c>
      <c r="D19" s="99" t="s"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7"/>
      <c r="C21" s="7"/>
      <c r="D21" s="7"/>
      <c r="E21" s="7"/>
      <c r="F21" s="7"/>
      <c r="G21" s="7"/>
      <c r="H21" s="7"/>
      <c r="I21" s="7"/>
      <c r="J21" s="7"/>
      <c r="K21" s="100" t="s">
        <v>73</v>
      </c>
      <c r="L21" s="102"/>
      <c r="M21" s="102"/>
      <c r="N21" s="102"/>
      <c r="O21" s="102"/>
      <c r="P21" s="102"/>
      <c r="Q21" s="7"/>
      <c r="R21" s="7"/>
      <c r="S21" s="7"/>
      <c r="T21" s="7"/>
    </row>
    <row r="22" spans="1:2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4" spans="3:3">
      <c r="C34" s="17" t="s">
        <v>68</v>
      </c>
    </row>
  </sheetData>
  <sheetProtection password="CA9D" sheet="1" objects="1" scenarios="1" formatCells="0" formatColumns="0" formatRows="0" insertColumns="0" insertRows="0" insertHyperlinks="0" deleteColumns="0" deleteRows="0" sort="0" autoFilter="0" pivotTables="0"/>
  <mergeCells count="11">
    <mergeCell ref="K21:P21"/>
    <mergeCell ref="B6:G6"/>
    <mergeCell ref="B12:G12"/>
    <mergeCell ref="B13:B14"/>
    <mergeCell ref="C13:C14"/>
    <mergeCell ref="D13:F13"/>
    <mergeCell ref="G13:G14"/>
    <mergeCell ref="B7:B8"/>
    <mergeCell ref="C7:C8"/>
    <mergeCell ref="D7:F7"/>
    <mergeCell ref="G7:G8"/>
  </mergeCells>
  <pageMargins left="0.70866141732283472" right="0.70866141732283472" top="1.9291338582677167" bottom="0.74803149606299213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6"/>
  <sheetViews>
    <sheetView showGridLines="0" showRowColHeaders="0" zoomScale="90" zoomScaleNormal="90" workbookViewId="0">
      <selection activeCell="N14" sqref="N14"/>
    </sheetView>
  </sheetViews>
  <sheetFormatPr defaultRowHeight="15"/>
  <cols>
    <col min="1" max="1" width="10.7109375" style="17" customWidth="1"/>
    <col min="2" max="3" width="17.7109375" style="17" customWidth="1"/>
    <col min="4" max="4" width="16.7109375" style="17" customWidth="1"/>
    <col min="5" max="5" width="15.28515625" style="17" customWidth="1"/>
    <col min="6" max="13" width="9.140625" style="17"/>
    <col min="14" max="14" width="8.28515625" style="17" customWidth="1"/>
    <col min="15" max="16384" width="9.140625" style="17"/>
  </cols>
  <sheetData>
    <row r="1" spans="1:20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s="2" customFormat="1" ht="20.100000000000001" customHeight="1" thickBot="1">
      <c r="A6" s="18"/>
      <c r="B6" s="115" t="s">
        <v>21</v>
      </c>
      <c r="C6" s="116"/>
      <c r="D6" s="116"/>
      <c r="E6" s="1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3" customFormat="1" ht="40.5" customHeight="1">
      <c r="A7" s="20"/>
      <c r="B7" s="118" t="s">
        <v>1</v>
      </c>
      <c r="C7" s="119" t="s">
        <v>2</v>
      </c>
      <c r="D7" s="34" t="s">
        <v>3</v>
      </c>
      <c r="E7" s="120" t="s">
        <v>23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2" customFormat="1" ht="42" customHeight="1">
      <c r="A8" s="18"/>
      <c r="B8" s="107"/>
      <c r="C8" s="109"/>
      <c r="D8" s="97" t="s">
        <v>10</v>
      </c>
      <c r="E8" s="11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2" customFormat="1" ht="69.95" customHeight="1" thickBot="1">
      <c r="A9" s="18"/>
      <c r="B9" s="35" t="s">
        <v>19</v>
      </c>
      <c r="C9" s="36" t="s">
        <v>18</v>
      </c>
      <c r="D9" s="6">
        <v>10</v>
      </c>
      <c r="E9" s="37">
        <f>IF(AND(ISNUMBER(D9),D9&gt;=0),D9*0.14,"skoryguj długość")</f>
        <v>1.4000000000000001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5.75" thickBot="1">
      <c r="A10" s="7"/>
      <c r="B10" s="7"/>
      <c r="C10" s="7"/>
      <c r="D10" s="7"/>
      <c r="E10" s="7"/>
      <c r="F10" s="7"/>
      <c r="G10" s="38" t="s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.75" thickBot="1">
      <c r="A11" s="7"/>
      <c r="B11" s="115" t="s">
        <v>22</v>
      </c>
      <c r="C11" s="116"/>
      <c r="D11" s="116"/>
      <c r="E11" s="11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39.950000000000003" customHeight="1">
      <c r="A12" s="7"/>
      <c r="B12" s="118" t="s">
        <v>1</v>
      </c>
      <c r="C12" s="119" t="s">
        <v>2</v>
      </c>
      <c r="D12" s="34" t="s">
        <v>3</v>
      </c>
      <c r="E12" s="120" t="s">
        <v>20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42" customHeight="1">
      <c r="A13" s="7"/>
      <c r="B13" s="107"/>
      <c r="C13" s="109"/>
      <c r="D13" s="97" t="s">
        <v>24</v>
      </c>
      <c r="E13" s="11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69.95" customHeight="1" thickBot="1">
      <c r="A14" s="7"/>
      <c r="B14" s="35" t="s">
        <v>19</v>
      </c>
      <c r="C14" s="36" t="s">
        <v>18</v>
      </c>
      <c r="D14" s="6">
        <v>10</v>
      </c>
      <c r="E14" s="37">
        <f>IF(AND(ISNUMBER(D14),D14&gt;0),D14*(1/0.14),"skoryguj ciężar")</f>
        <v>71.428571428571416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>
      <c r="A16" s="7"/>
      <c r="B16" s="7"/>
      <c r="C16" s="7"/>
      <c r="D16" s="7"/>
      <c r="E16" s="7"/>
      <c r="F16" s="7"/>
      <c r="G16" s="7"/>
      <c r="H16" s="7"/>
      <c r="I16" s="7" t="s">
        <v>0</v>
      </c>
      <c r="J16" s="7" t="s">
        <v>0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7"/>
      <c r="B17" s="7"/>
      <c r="C17" s="7"/>
      <c r="D17" s="7"/>
      <c r="E17" s="7"/>
      <c r="F17" s="7"/>
      <c r="G17" s="7"/>
      <c r="H17" s="7"/>
      <c r="I17" s="7"/>
      <c r="J17" s="7" t="s">
        <v>0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>
      <c r="A18" s="7"/>
      <c r="B18" s="7"/>
      <c r="C18" s="7" t="s"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>
      <c r="A20" s="7"/>
      <c r="B20" s="7"/>
      <c r="C20" s="7"/>
      <c r="D20" s="7"/>
      <c r="E20" s="7"/>
      <c r="F20" s="7"/>
      <c r="G20" s="7"/>
      <c r="H20" s="7" t="s">
        <v>0</v>
      </c>
      <c r="I20" s="100" t="s">
        <v>73</v>
      </c>
      <c r="J20" s="102"/>
      <c r="K20" s="102"/>
      <c r="L20" s="102"/>
      <c r="M20" s="102"/>
      <c r="N20" s="102"/>
      <c r="O20" s="7"/>
      <c r="P20" s="7"/>
      <c r="Q20" s="7"/>
      <c r="R20" s="7"/>
      <c r="S20" s="7"/>
      <c r="T20" s="7"/>
    </row>
    <row r="21" spans="1:20">
      <c r="A21" s="7"/>
      <c r="B21" s="7"/>
      <c r="C21" s="7"/>
      <c r="D21" s="7"/>
      <c r="E21" s="7" t="s">
        <v>68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4" spans="1:20">
      <c r="C24" s="17" t="s">
        <v>74</v>
      </c>
    </row>
    <row r="26" spans="1:20">
      <c r="C26" s="17" t="s">
        <v>67</v>
      </c>
      <c r="D26" s="17" t="s">
        <v>68</v>
      </c>
    </row>
  </sheetData>
  <sheetProtection password="CA9D" sheet="1" objects="1" scenarios="1" formatCells="0" formatColumns="0" formatRows="0" insertColumns="0" insertRows="0" insertHyperlinks="0" deleteColumns="0" deleteRows="0" sort="0" autoFilter="0" pivotTables="0"/>
  <mergeCells count="9">
    <mergeCell ref="I20:N20"/>
    <mergeCell ref="B6:E6"/>
    <mergeCell ref="B11:E11"/>
    <mergeCell ref="B12:B13"/>
    <mergeCell ref="C12:C13"/>
    <mergeCell ref="E12:E13"/>
    <mergeCell ref="B7:B8"/>
    <mergeCell ref="C7:C8"/>
    <mergeCell ref="E7:E8"/>
  </mergeCells>
  <pageMargins left="0.70866141732283472" right="0.70866141732283472" top="1.9291338582677167" bottom="0.74803149606299213" header="0.31496062992125984" footer="0.31496062992125984"/>
  <pageSetup paperSize="9" scale="7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showGridLines="0" showRowColHeaders="0" zoomScale="87" zoomScaleNormal="87" workbookViewId="0">
      <selection activeCell="D26" sqref="D26"/>
    </sheetView>
  </sheetViews>
  <sheetFormatPr defaultRowHeight="15"/>
  <cols>
    <col min="1" max="1" width="10.7109375" style="17" customWidth="1"/>
    <col min="2" max="2" width="17.7109375" style="17" customWidth="1"/>
    <col min="3" max="3" width="30" style="17" customWidth="1"/>
    <col min="4" max="5" width="10.7109375" style="17" customWidth="1"/>
    <col min="6" max="6" width="18.7109375" style="17" customWidth="1"/>
    <col min="7" max="14" width="9.140625" style="17"/>
    <col min="15" max="15" width="10.140625" style="17" customWidth="1"/>
    <col min="16" max="16384" width="9.140625" style="17"/>
  </cols>
  <sheetData>
    <row r="1" spans="1:1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s="2" customFormat="1" ht="21.75" customHeight="1" thickBot="1">
      <c r="A6" s="18"/>
      <c r="B6" s="125" t="s">
        <v>21</v>
      </c>
      <c r="C6" s="126"/>
      <c r="D6" s="126"/>
      <c r="E6" s="126"/>
      <c r="F6" s="127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2" customFormat="1" ht="29.25" customHeight="1">
      <c r="A7" s="18"/>
      <c r="B7" s="121" t="s">
        <v>1</v>
      </c>
      <c r="C7" s="119" t="s">
        <v>2</v>
      </c>
      <c r="D7" s="123" t="s">
        <v>3</v>
      </c>
      <c r="E7" s="124"/>
      <c r="F7" s="120" t="s">
        <v>23</v>
      </c>
      <c r="G7" s="18" t="s">
        <v>0</v>
      </c>
      <c r="H7" s="18"/>
      <c r="I7" s="18"/>
      <c r="J7" s="18"/>
      <c r="K7" s="18"/>
      <c r="L7" s="18"/>
      <c r="M7" s="18"/>
      <c r="N7" s="18"/>
      <c r="O7" s="18"/>
      <c r="P7" s="18"/>
    </row>
    <row r="8" spans="1:16" s="3" customFormat="1" ht="42" customHeight="1">
      <c r="A8" s="20"/>
      <c r="B8" s="122"/>
      <c r="C8" s="109"/>
      <c r="D8" s="21" t="s">
        <v>11</v>
      </c>
      <c r="E8" s="97" t="s">
        <v>12</v>
      </c>
      <c r="F8" s="114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" customFormat="1" ht="39.950000000000003" customHeight="1">
      <c r="A9" s="18"/>
      <c r="B9" s="22" t="s">
        <v>13</v>
      </c>
      <c r="C9" s="23" t="s">
        <v>14</v>
      </c>
      <c r="D9" s="1">
        <v>10</v>
      </c>
      <c r="E9" s="1">
        <v>10</v>
      </c>
      <c r="F9" s="45">
        <f>IF(AND(ISNUMBER(D9),D9&gt;=0),IF(E9=6,0.22*D9,IF(E9=7,0.302*D9,IF(E9=8,0.395*D9,IF(E9=10,0.62*D9,"skoryguj dane   średnica z zakresu 6,7,8,10  mm")))),"skoryguj długość")</f>
        <v>6.2</v>
      </c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2" customFormat="1" ht="39.950000000000003" customHeight="1">
      <c r="A10" s="18"/>
      <c r="B10" s="39" t="s">
        <v>13</v>
      </c>
      <c r="C10" s="40" t="s">
        <v>25</v>
      </c>
      <c r="D10" s="4">
        <v>10</v>
      </c>
      <c r="E10" s="1">
        <v>10</v>
      </c>
      <c r="F10" s="46">
        <f>IF(AND(ISNUMBER(D10),D10&gt;=0),IF(E10=10,0.62*D10,"skoryguj - dostępna średnica 10 mm"),"skoryguj długość")</f>
        <v>6.2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2" customFormat="1" ht="39.950000000000003" customHeight="1">
      <c r="A11" s="18"/>
      <c r="B11" s="41" t="s">
        <v>13</v>
      </c>
      <c r="C11" s="42" t="s">
        <v>15</v>
      </c>
      <c r="D11" s="1">
        <v>10</v>
      </c>
      <c r="E11" s="1">
        <v>10</v>
      </c>
      <c r="F11" s="47">
        <f>IF(AND(ISNUMBER(D11),D11&gt;=0),IF(E11=10,0.395*D11,IF(E11=8,0.13*D11,"skoryguj dane   średnica                       fi 8 lub 10  mm")),"skoryguj długość")</f>
        <v>3.95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s="2" customFormat="1" ht="39.950000000000003" customHeight="1">
      <c r="A12" s="18"/>
      <c r="B12" s="43" t="s">
        <v>13</v>
      </c>
      <c r="C12" s="44" t="s">
        <v>16</v>
      </c>
      <c r="D12" s="1">
        <v>10</v>
      </c>
      <c r="E12" s="1">
        <v>6</v>
      </c>
      <c r="F12" s="48">
        <f>IF(AND(ISNUMBER(D12),D12&gt;=0),IF(E12=6,0.252*D12,IF(E12=7,0.343*D12,IF(E12=8,0.447*D12,"skoryguj dane   średnica z zakresu 6,7,8  mm"))),"skoryguj długość")</f>
        <v>2.52</v>
      </c>
      <c r="G12" s="18"/>
      <c r="H12" s="18"/>
      <c r="I12" s="18" t="s">
        <v>0</v>
      </c>
      <c r="J12" s="18"/>
      <c r="K12" s="18"/>
      <c r="L12" s="18"/>
      <c r="M12" s="18"/>
      <c r="N12" s="18"/>
      <c r="O12" s="18"/>
      <c r="P12" s="18"/>
    </row>
    <row r="13" spans="1:16" s="2" customFormat="1" ht="39.75" customHeight="1" thickBot="1">
      <c r="A13" s="18"/>
      <c r="B13" s="24" t="s">
        <v>13</v>
      </c>
      <c r="C13" s="25" t="s">
        <v>17</v>
      </c>
      <c r="D13" s="6">
        <v>10</v>
      </c>
      <c r="E13" s="6">
        <v>8</v>
      </c>
      <c r="F13" s="49">
        <f>IF(AND(ISNUMBER(D13),D13&gt;=0),IF(E13=8,0.395*D13,"skoryguj dane   średnica fi 8  mm"),"skoryguj długość")</f>
        <v>3.95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15.75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s="2" customFormat="1" ht="21.75" customHeight="1" thickBot="1">
      <c r="A16" s="18"/>
      <c r="B16" s="125" t="s">
        <v>22</v>
      </c>
      <c r="C16" s="126"/>
      <c r="D16" s="126"/>
      <c r="E16" s="126"/>
      <c r="F16" s="12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s="2" customFormat="1" ht="29.25" customHeight="1">
      <c r="A17" s="18"/>
      <c r="B17" s="121" t="s">
        <v>1</v>
      </c>
      <c r="C17" s="119" t="s">
        <v>2</v>
      </c>
      <c r="D17" s="123" t="s">
        <v>3</v>
      </c>
      <c r="E17" s="124"/>
      <c r="F17" s="120" t="s">
        <v>27</v>
      </c>
      <c r="G17" s="18" t="s">
        <v>0</v>
      </c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" customFormat="1" ht="42" customHeight="1">
      <c r="A18" s="20"/>
      <c r="B18" s="122"/>
      <c r="C18" s="109"/>
      <c r="D18" s="21" t="s">
        <v>28</v>
      </c>
      <c r="E18" s="97" t="s">
        <v>12</v>
      </c>
      <c r="F18" s="114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s="2" customFormat="1" ht="39.950000000000003" customHeight="1">
      <c r="A19" s="18"/>
      <c r="B19" s="22" t="s">
        <v>13</v>
      </c>
      <c r="C19" s="23" t="s">
        <v>14</v>
      </c>
      <c r="D19" s="1">
        <v>10</v>
      </c>
      <c r="E19" s="1">
        <v>10</v>
      </c>
      <c r="F19" s="45">
        <f>IF(AND(ISNUMBER(D19),D19&gt;=0),IF(E19=6,(1/0.22)*D19,IF(E19=7,(1/0.302)*D19,IF(E19=8,(1/0.395)*D19,IF(E19=10,(1/0.62)*D19,"skoryguj dane   średnica z zakresu 6,7,8,10  mm")))),"skoryguj ciężar")</f>
        <v>16.129032258064516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s="2" customFormat="1" ht="39.950000000000003" customHeight="1">
      <c r="A20" s="18"/>
      <c r="B20" s="39" t="s">
        <v>13</v>
      </c>
      <c r="C20" s="40" t="s">
        <v>25</v>
      </c>
      <c r="D20" s="4">
        <v>10</v>
      </c>
      <c r="E20" s="1">
        <v>10</v>
      </c>
      <c r="F20" s="46">
        <f>IF(AND(ISNUMBER(D20),D20&gt;=0),IF(E20=10,(1/0.62)*D20,"skoryguj - dostępna średnica 10 mm"),"skoryguj ciężar")</f>
        <v>16.129032258064516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s="2" customFormat="1" ht="39.950000000000003" customHeight="1">
      <c r="A21" s="18"/>
      <c r="B21" s="41" t="s">
        <v>13</v>
      </c>
      <c r="C21" s="42" t="s">
        <v>15</v>
      </c>
      <c r="D21" s="1">
        <v>10</v>
      </c>
      <c r="E21" s="1">
        <v>10</v>
      </c>
      <c r="F21" s="47">
        <f>IF(AND(ISNUMBER(D21),D21&gt;=0),IF(E21=10,(1/0.395)*D21,IF(E21=8,(1/0.13)*D21,"skoryguj dane   średnica                       fi 8 lub 10  mm")),"skoryguj ciężar")</f>
        <v>25.316455696202528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s="2" customFormat="1" ht="39.950000000000003" customHeight="1">
      <c r="A22" s="18"/>
      <c r="B22" s="43" t="s">
        <v>13</v>
      </c>
      <c r="C22" s="44" t="s">
        <v>16</v>
      </c>
      <c r="D22" s="1">
        <v>10</v>
      </c>
      <c r="E22" s="1">
        <v>6</v>
      </c>
      <c r="F22" s="48">
        <f>IF(AND(ISNUMBER(D22),D22&gt;=0),IF(E22=6,(1/0.252)*D22,IF(E22=7,(1/0.343)*D22,IF(E22=8,(1/0.447)*D22,"skoryguj dane   średnica z zakresu 6,7,8  mm"))),"skoryguj ciężar")</f>
        <v>39.682539682539684</v>
      </c>
      <c r="G22" s="18"/>
      <c r="H22" s="18"/>
      <c r="I22" s="18" t="s">
        <v>0</v>
      </c>
      <c r="J22" s="18"/>
      <c r="K22" s="18"/>
      <c r="L22" s="18"/>
      <c r="M22" s="18"/>
      <c r="N22" s="18"/>
      <c r="O22" s="18"/>
      <c r="P22" s="18"/>
    </row>
    <row r="23" spans="1:16" s="2" customFormat="1" ht="39.75" customHeight="1" thickBot="1">
      <c r="A23" s="18"/>
      <c r="B23" s="24" t="s">
        <v>13</v>
      </c>
      <c r="C23" s="25" t="s">
        <v>17</v>
      </c>
      <c r="D23" s="6">
        <v>10</v>
      </c>
      <c r="E23" s="6">
        <v>8</v>
      </c>
      <c r="F23" s="49">
        <f>IF(AND(ISNUMBER(D23),D23&gt;=0),IF(E23=8,(1/0.395)*D23,"skoryguj dane   średnica fi 8  mm"),"skoryguj ciężar")</f>
        <v>25.316455696202528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98" t="s">
        <v>0</v>
      </c>
      <c r="E25" s="7"/>
      <c r="F25" s="7"/>
      <c r="G25" s="7"/>
      <c r="H25" s="7"/>
      <c r="I25" s="7"/>
      <c r="J25" s="100" t="s">
        <v>73</v>
      </c>
      <c r="K25" s="102"/>
      <c r="L25" s="102"/>
      <c r="M25" s="102"/>
      <c r="N25" s="102"/>
      <c r="O25" s="102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sheetProtection password="CA9D" sheet="1" objects="1" scenarios="1" formatCells="0" formatColumns="0" formatRows="0" insertColumns="0" insertRows="0" insertHyperlinks="0" deleteColumns="0" deleteRows="0" sort="0" autoFilter="0" pivotTables="0"/>
  <mergeCells count="11">
    <mergeCell ref="B6:F6"/>
    <mergeCell ref="B16:F16"/>
    <mergeCell ref="B17:B18"/>
    <mergeCell ref="C17:C18"/>
    <mergeCell ref="D17:E17"/>
    <mergeCell ref="F17:F18"/>
    <mergeCell ref="J25:O25"/>
    <mergeCell ref="B7:B8"/>
    <mergeCell ref="C7:C8"/>
    <mergeCell ref="D7:E7"/>
    <mergeCell ref="F7:F8"/>
  </mergeCells>
  <pageMargins left="0.70866141732283472" right="0.70866141732283472" top="1.1417322834645669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6:J65"/>
  <sheetViews>
    <sheetView showGridLines="0" showRowColHeaders="0" workbookViewId="0">
      <selection activeCell="B9" sqref="B9"/>
    </sheetView>
  </sheetViews>
  <sheetFormatPr defaultRowHeight="14.25"/>
  <cols>
    <col min="1" max="1" width="10.7109375" style="50" customWidth="1"/>
    <col min="2" max="2" width="15.5703125" style="52" customWidth="1"/>
    <col min="3" max="3" width="17.85546875" style="52" customWidth="1"/>
    <col min="4" max="4" width="20.85546875" style="52" customWidth="1"/>
    <col min="5" max="5" width="15.28515625" style="51" customWidth="1"/>
    <col min="6" max="7" width="12.7109375" style="53" customWidth="1"/>
    <col min="8" max="8" width="3.7109375" style="50" customWidth="1"/>
    <col min="9" max="9" width="5.5703125" style="50" customWidth="1"/>
    <col min="10" max="10" width="4.28515625" style="50" customWidth="1"/>
    <col min="11" max="16384" width="9.140625" style="50"/>
  </cols>
  <sheetData>
    <row r="6" spans="2:7" ht="15">
      <c r="B6" s="54" t="s">
        <v>38</v>
      </c>
    </row>
    <row r="8" spans="2:7">
      <c r="B8" s="55" t="s">
        <v>33</v>
      </c>
    </row>
    <row r="9" spans="2:7">
      <c r="B9" s="55" t="s">
        <v>46</v>
      </c>
    </row>
    <row r="10" spans="2:7">
      <c r="B10" s="55" t="s">
        <v>32</v>
      </c>
    </row>
    <row r="11" spans="2:7" ht="15" thickBot="1"/>
    <row r="12" spans="2:7" s="56" customFormat="1" ht="49.5" customHeight="1" thickBot="1">
      <c r="B12" s="57" t="s">
        <v>39</v>
      </c>
      <c r="C12" s="57" t="s">
        <v>31</v>
      </c>
      <c r="D12" s="57" t="s">
        <v>30</v>
      </c>
      <c r="E12" s="57" t="s">
        <v>34</v>
      </c>
      <c r="F12" s="58" t="s">
        <v>36</v>
      </c>
      <c r="G12" s="58" t="s">
        <v>37</v>
      </c>
    </row>
    <row r="13" spans="2:7" ht="14.25" customHeight="1">
      <c r="B13" s="140" t="s">
        <v>40</v>
      </c>
      <c r="C13" s="144" t="s">
        <v>48</v>
      </c>
      <c r="D13" s="132" t="s">
        <v>44</v>
      </c>
      <c r="E13" s="143" t="s">
        <v>41</v>
      </c>
      <c r="F13" s="59">
        <v>1</v>
      </c>
      <c r="G13" s="60">
        <f>20+F13*1.6</f>
        <v>21.6</v>
      </c>
    </row>
    <row r="14" spans="2:7" ht="14.25" customHeight="1">
      <c r="B14" s="128"/>
      <c r="C14" s="130"/>
      <c r="D14" s="135"/>
      <c r="E14" s="135"/>
      <c r="F14" s="61">
        <v>1.5</v>
      </c>
      <c r="G14" s="61">
        <f t="shared" ref="G14:G15" si="0">20+F14*1.6</f>
        <v>22.4</v>
      </c>
    </row>
    <row r="15" spans="2:7" ht="15" customHeight="1" thickBot="1">
      <c r="B15" s="128"/>
      <c r="C15" s="130"/>
      <c r="D15" s="136"/>
      <c r="E15" s="136"/>
      <c r="F15" s="62">
        <v>2</v>
      </c>
      <c r="G15" s="62">
        <f t="shared" si="0"/>
        <v>23.2</v>
      </c>
    </row>
    <row r="16" spans="2:7" ht="14.25" customHeight="1">
      <c r="B16" s="128"/>
      <c r="C16" s="141"/>
      <c r="D16" s="132" t="s">
        <v>43</v>
      </c>
      <c r="E16" s="143" t="s">
        <v>45</v>
      </c>
      <c r="F16" s="61">
        <v>3</v>
      </c>
      <c r="G16" s="61">
        <f t="shared" ref="G16:G18" si="1">40+1.5+F16*0.56</f>
        <v>43.18</v>
      </c>
    </row>
    <row r="17" spans="2:7" ht="14.25" customHeight="1">
      <c r="B17" s="128"/>
      <c r="C17" s="141"/>
      <c r="D17" s="133"/>
      <c r="E17" s="133"/>
      <c r="F17" s="61">
        <v>3.5</v>
      </c>
      <c r="G17" s="61">
        <f t="shared" si="1"/>
        <v>43.46</v>
      </c>
    </row>
    <row r="18" spans="2:7" ht="15" customHeight="1" thickBot="1">
      <c r="B18" s="128"/>
      <c r="C18" s="142"/>
      <c r="D18" s="134"/>
      <c r="E18" s="134"/>
      <c r="F18" s="62">
        <v>4</v>
      </c>
      <c r="G18" s="62">
        <f t="shared" si="1"/>
        <v>43.74</v>
      </c>
    </row>
    <row r="19" spans="2:7" ht="14.25" customHeight="1">
      <c r="B19" s="128"/>
      <c r="C19" s="144" t="s">
        <v>49</v>
      </c>
      <c r="D19" s="63" t="s">
        <v>42</v>
      </c>
      <c r="E19" s="59" t="s">
        <v>41</v>
      </c>
      <c r="F19" s="61">
        <v>3</v>
      </c>
      <c r="G19" s="61">
        <f t="shared" ref="G19:G25" si="2">10+F19*1.6</f>
        <v>14.8</v>
      </c>
    </row>
    <row r="20" spans="2:7" ht="14.25" customHeight="1">
      <c r="B20" s="128"/>
      <c r="C20" s="141"/>
      <c r="D20" s="64"/>
      <c r="E20" s="65"/>
      <c r="F20" s="61">
        <v>3.5</v>
      </c>
      <c r="G20" s="61">
        <f t="shared" si="2"/>
        <v>15.600000000000001</v>
      </c>
    </row>
    <row r="21" spans="2:7" ht="14.25" customHeight="1">
      <c r="B21" s="128"/>
      <c r="C21" s="141"/>
      <c r="D21" s="64"/>
      <c r="E21" s="65"/>
      <c r="F21" s="61">
        <v>4</v>
      </c>
      <c r="G21" s="61">
        <f t="shared" si="2"/>
        <v>16.399999999999999</v>
      </c>
    </row>
    <row r="22" spans="2:7" ht="14.25" customHeight="1">
      <c r="B22" s="128"/>
      <c r="C22" s="141"/>
      <c r="D22" s="64"/>
      <c r="E22" s="65"/>
      <c r="F22" s="61">
        <v>4.5</v>
      </c>
      <c r="G22" s="61">
        <f t="shared" si="2"/>
        <v>17.2</v>
      </c>
    </row>
    <row r="23" spans="2:7" ht="14.25" customHeight="1">
      <c r="B23" s="128"/>
      <c r="C23" s="141"/>
      <c r="D23" s="64"/>
      <c r="E23" s="65"/>
      <c r="F23" s="61">
        <v>5</v>
      </c>
      <c r="G23" s="61">
        <f t="shared" si="2"/>
        <v>18</v>
      </c>
    </row>
    <row r="24" spans="2:7" ht="14.25" customHeight="1">
      <c r="B24" s="128"/>
      <c r="C24" s="141"/>
      <c r="D24" s="66"/>
      <c r="E24" s="66"/>
      <c r="F24" s="61">
        <v>5.5</v>
      </c>
      <c r="G24" s="61">
        <f t="shared" si="2"/>
        <v>18.8</v>
      </c>
    </row>
    <row r="25" spans="2:7" ht="15" customHeight="1" thickBot="1">
      <c r="B25" s="128"/>
      <c r="C25" s="141"/>
      <c r="D25" s="67"/>
      <c r="E25" s="67"/>
      <c r="F25" s="62">
        <v>6</v>
      </c>
      <c r="G25" s="62">
        <f t="shared" si="2"/>
        <v>19.600000000000001</v>
      </c>
    </row>
    <row r="26" spans="2:7" ht="14.25" customHeight="1">
      <c r="B26" s="128"/>
      <c r="C26" s="141"/>
      <c r="D26" s="63" t="s">
        <v>35</v>
      </c>
      <c r="E26" s="63" t="s">
        <v>47</v>
      </c>
      <c r="F26" s="61">
        <v>3</v>
      </c>
      <c r="G26" s="61">
        <f t="shared" ref="G26:G34" si="3">3*40+8+F26*1.6</f>
        <v>132.80000000000001</v>
      </c>
    </row>
    <row r="27" spans="2:7" ht="14.25" customHeight="1">
      <c r="B27" s="128"/>
      <c r="C27" s="141"/>
      <c r="D27" s="66"/>
      <c r="E27" s="68"/>
      <c r="F27" s="61">
        <v>3.5</v>
      </c>
      <c r="G27" s="61">
        <f t="shared" si="3"/>
        <v>133.6</v>
      </c>
    </row>
    <row r="28" spans="2:7" ht="14.25" customHeight="1">
      <c r="B28" s="128"/>
      <c r="C28" s="141"/>
      <c r="D28" s="66"/>
      <c r="E28" s="68"/>
      <c r="F28" s="61">
        <v>4</v>
      </c>
      <c r="G28" s="61">
        <f t="shared" si="3"/>
        <v>134.4</v>
      </c>
    </row>
    <row r="29" spans="2:7" ht="14.25" customHeight="1">
      <c r="B29" s="128"/>
      <c r="C29" s="141"/>
      <c r="D29" s="66"/>
      <c r="E29" s="68"/>
      <c r="F29" s="61">
        <v>4.5</v>
      </c>
      <c r="G29" s="61">
        <f t="shared" si="3"/>
        <v>135.19999999999999</v>
      </c>
    </row>
    <row r="30" spans="2:7" ht="14.25" customHeight="1">
      <c r="B30" s="128"/>
      <c r="C30" s="141"/>
      <c r="D30" s="66"/>
      <c r="E30" s="68"/>
      <c r="F30" s="61">
        <v>5</v>
      </c>
      <c r="G30" s="61">
        <f t="shared" si="3"/>
        <v>136</v>
      </c>
    </row>
    <row r="31" spans="2:7" ht="14.25" customHeight="1">
      <c r="B31" s="128"/>
      <c r="C31" s="141"/>
      <c r="D31" s="66"/>
      <c r="E31" s="68"/>
      <c r="F31" s="61">
        <v>5.5</v>
      </c>
      <c r="G31" s="61">
        <f t="shared" si="3"/>
        <v>136.80000000000001</v>
      </c>
    </row>
    <row r="32" spans="2:7" ht="14.25" customHeight="1">
      <c r="B32" s="128"/>
      <c r="C32" s="141"/>
      <c r="D32" s="66"/>
      <c r="E32" s="68"/>
      <c r="F32" s="61">
        <v>6</v>
      </c>
      <c r="G32" s="61">
        <f t="shared" si="3"/>
        <v>137.6</v>
      </c>
    </row>
    <row r="33" spans="2:7" ht="14.25" customHeight="1">
      <c r="B33" s="128"/>
      <c r="C33" s="141"/>
      <c r="D33" s="66"/>
      <c r="E33" s="68"/>
      <c r="F33" s="61">
        <v>6.5</v>
      </c>
      <c r="G33" s="61">
        <f t="shared" si="3"/>
        <v>138.4</v>
      </c>
    </row>
    <row r="34" spans="2:7" ht="15" customHeight="1" thickBot="1">
      <c r="B34" s="128"/>
      <c r="C34" s="142"/>
      <c r="D34" s="67"/>
      <c r="E34" s="69"/>
      <c r="F34" s="62">
        <v>7</v>
      </c>
      <c r="G34" s="62">
        <f t="shared" si="3"/>
        <v>139.19999999999999</v>
      </c>
    </row>
    <row r="35" spans="2:7" ht="14.25" customHeight="1">
      <c r="B35" s="128"/>
      <c r="C35" s="137" t="s">
        <v>53</v>
      </c>
      <c r="D35" s="149" t="s">
        <v>44</v>
      </c>
      <c r="E35" s="146" t="s">
        <v>41</v>
      </c>
      <c r="F35" s="70">
        <v>1</v>
      </c>
      <c r="G35" s="71">
        <f>20+F35*0.55</f>
        <v>20.55</v>
      </c>
    </row>
    <row r="36" spans="2:7" ht="14.25" customHeight="1">
      <c r="B36" s="128"/>
      <c r="C36" s="138"/>
      <c r="D36" s="147"/>
      <c r="E36" s="147"/>
      <c r="F36" s="72">
        <v>1.5</v>
      </c>
      <c r="G36" s="72">
        <f t="shared" ref="G36:G37" si="4">20+F36*0.55</f>
        <v>20.824999999999999</v>
      </c>
    </row>
    <row r="37" spans="2:7" ht="15" customHeight="1" thickBot="1">
      <c r="B37" s="128"/>
      <c r="C37" s="138"/>
      <c r="D37" s="148"/>
      <c r="E37" s="148"/>
      <c r="F37" s="73">
        <v>2</v>
      </c>
      <c r="G37" s="73">
        <f t="shared" si="4"/>
        <v>21.1</v>
      </c>
    </row>
    <row r="38" spans="2:7" ht="14.25" customHeight="1">
      <c r="B38" s="128"/>
      <c r="C38" s="141"/>
      <c r="D38" s="137" t="s">
        <v>51</v>
      </c>
      <c r="E38" s="146" t="s">
        <v>41</v>
      </c>
      <c r="F38" s="71">
        <v>1</v>
      </c>
      <c r="G38" s="71">
        <f>F38*0.55+1+2</f>
        <v>3.55</v>
      </c>
    </row>
    <row r="39" spans="2:7" ht="14.25" customHeight="1">
      <c r="B39" s="128"/>
      <c r="C39" s="141"/>
      <c r="D39" s="138"/>
      <c r="E39" s="147"/>
      <c r="F39" s="72">
        <v>1.5</v>
      </c>
      <c r="G39" s="72">
        <f t="shared" ref="G39:G44" si="5">F39*0.55+1+2</f>
        <v>3.8250000000000002</v>
      </c>
    </row>
    <row r="40" spans="2:7" ht="14.25" customHeight="1">
      <c r="B40" s="128"/>
      <c r="C40" s="141"/>
      <c r="D40" s="138"/>
      <c r="E40" s="147"/>
      <c r="F40" s="72">
        <v>2</v>
      </c>
      <c r="G40" s="72">
        <f t="shared" si="5"/>
        <v>4.0999999999999996</v>
      </c>
    </row>
    <row r="41" spans="2:7" ht="14.25" customHeight="1">
      <c r="B41" s="128"/>
      <c r="C41" s="141"/>
      <c r="D41" s="138"/>
      <c r="E41" s="147"/>
      <c r="F41" s="72">
        <v>2.5</v>
      </c>
      <c r="G41" s="72">
        <f t="shared" si="5"/>
        <v>4.375</v>
      </c>
    </row>
    <row r="42" spans="2:7" ht="14.25" customHeight="1">
      <c r="B42" s="128"/>
      <c r="C42" s="141"/>
      <c r="D42" s="138"/>
      <c r="E42" s="147"/>
      <c r="F42" s="72">
        <v>3</v>
      </c>
      <c r="G42" s="72">
        <f t="shared" si="5"/>
        <v>4.6500000000000004</v>
      </c>
    </row>
    <row r="43" spans="2:7" ht="14.25" customHeight="1">
      <c r="B43" s="128"/>
      <c r="C43" s="141"/>
      <c r="D43" s="138"/>
      <c r="E43" s="147"/>
      <c r="F43" s="72">
        <v>3.5</v>
      </c>
      <c r="G43" s="72">
        <f t="shared" si="5"/>
        <v>4.9250000000000007</v>
      </c>
    </row>
    <row r="44" spans="2:7" ht="15" customHeight="1" thickBot="1">
      <c r="B44" s="128"/>
      <c r="C44" s="141"/>
      <c r="D44" s="139"/>
      <c r="E44" s="148"/>
      <c r="F44" s="73">
        <v>4</v>
      </c>
      <c r="G44" s="73">
        <f t="shared" si="5"/>
        <v>5.2</v>
      </c>
    </row>
    <row r="45" spans="2:7" ht="14.25" customHeight="1">
      <c r="B45" s="128"/>
      <c r="C45" s="141"/>
      <c r="D45" s="137" t="s">
        <v>52</v>
      </c>
      <c r="E45" s="146" t="s">
        <v>41</v>
      </c>
      <c r="F45" s="71">
        <v>1</v>
      </c>
      <c r="G45" s="71">
        <f>F45*0.55+2+2</f>
        <v>4.55</v>
      </c>
    </row>
    <row r="46" spans="2:7" ht="14.25" customHeight="1">
      <c r="B46" s="128"/>
      <c r="C46" s="141"/>
      <c r="D46" s="138"/>
      <c r="E46" s="147"/>
      <c r="F46" s="72">
        <v>1.5</v>
      </c>
      <c r="G46" s="72">
        <f t="shared" ref="G46:G51" si="6">F46*0.55+2+2</f>
        <v>4.8250000000000002</v>
      </c>
    </row>
    <row r="47" spans="2:7" ht="14.25" customHeight="1">
      <c r="B47" s="128"/>
      <c r="C47" s="141"/>
      <c r="D47" s="138"/>
      <c r="E47" s="147"/>
      <c r="F47" s="72">
        <v>2</v>
      </c>
      <c r="G47" s="72">
        <f t="shared" si="6"/>
        <v>5.0999999999999996</v>
      </c>
    </row>
    <row r="48" spans="2:7" ht="14.25" customHeight="1">
      <c r="B48" s="128"/>
      <c r="C48" s="141"/>
      <c r="D48" s="138"/>
      <c r="E48" s="147"/>
      <c r="F48" s="72">
        <v>2.5</v>
      </c>
      <c r="G48" s="72">
        <f t="shared" si="6"/>
        <v>5.375</v>
      </c>
    </row>
    <row r="49" spans="2:7" ht="14.25" customHeight="1">
      <c r="B49" s="128"/>
      <c r="C49" s="141"/>
      <c r="D49" s="138"/>
      <c r="E49" s="147"/>
      <c r="F49" s="72">
        <v>3</v>
      </c>
      <c r="G49" s="72">
        <f t="shared" si="6"/>
        <v>5.65</v>
      </c>
    </row>
    <row r="50" spans="2:7" ht="14.25" customHeight="1">
      <c r="B50" s="128"/>
      <c r="C50" s="141"/>
      <c r="D50" s="138"/>
      <c r="E50" s="147"/>
      <c r="F50" s="72">
        <v>3.5</v>
      </c>
      <c r="G50" s="72">
        <f t="shared" si="6"/>
        <v>5.9250000000000007</v>
      </c>
    </row>
    <row r="51" spans="2:7" ht="15" customHeight="1" thickBot="1">
      <c r="B51" s="128"/>
      <c r="C51" s="141"/>
      <c r="D51" s="139"/>
      <c r="E51" s="148"/>
      <c r="F51" s="73">
        <v>4</v>
      </c>
      <c r="G51" s="73">
        <f t="shared" si="6"/>
        <v>6.2</v>
      </c>
    </row>
    <row r="52" spans="2:7" ht="14.25" customHeight="1">
      <c r="B52" s="128"/>
      <c r="C52" s="141"/>
      <c r="D52" s="147" t="s">
        <v>43</v>
      </c>
      <c r="E52" s="147" t="s">
        <v>45</v>
      </c>
      <c r="F52" s="72">
        <v>3</v>
      </c>
      <c r="G52" s="74">
        <f t="shared" ref="G52:G54" si="7">40+1.5+F52*0.55</f>
        <v>43.15</v>
      </c>
    </row>
    <row r="53" spans="2:7" ht="14.25" customHeight="1">
      <c r="B53" s="128"/>
      <c r="C53" s="141"/>
      <c r="D53" s="147"/>
      <c r="E53" s="147"/>
      <c r="F53" s="72">
        <v>3.5</v>
      </c>
      <c r="G53" s="72">
        <f t="shared" si="7"/>
        <v>43.424999999999997</v>
      </c>
    </row>
    <row r="54" spans="2:7" ht="15" customHeight="1" thickBot="1">
      <c r="B54" s="129"/>
      <c r="C54" s="142"/>
      <c r="D54" s="148"/>
      <c r="E54" s="148"/>
      <c r="F54" s="73">
        <v>4</v>
      </c>
      <c r="G54" s="73">
        <f t="shared" si="7"/>
        <v>43.7</v>
      </c>
    </row>
    <row r="55" spans="2:7" ht="14.25" customHeight="1">
      <c r="B55" s="128" t="s">
        <v>50</v>
      </c>
      <c r="C55" s="130" t="s">
        <v>54</v>
      </c>
      <c r="D55" s="135" t="s">
        <v>43</v>
      </c>
      <c r="E55" s="145" t="s">
        <v>47</v>
      </c>
      <c r="F55" s="61">
        <v>4</v>
      </c>
      <c r="G55" s="61">
        <f>3*40+8+F55*1.6+3*0.5</f>
        <v>135.9</v>
      </c>
    </row>
    <row r="56" spans="2:7" ht="14.25" customHeight="1">
      <c r="B56" s="128"/>
      <c r="C56" s="130"/>
      <c r="D56" s="135"/>
      <c r="E56" s="135"/>
      <c r="F56" s="61">
        <v>4.5</v>
      </c>
      <c r="G56" s="61">
        <f>3*40+8+F56*1.6+3*0.5</f>
        <v>136.69999999999999</v>
      </c>
    </row>
    <row r="57" spans="2:7" ht="14.25" customHeight="1">
      <c r="B57" s="128"/>
      <c r="C57" s="130"/>
      <c r="D57" s="135"/>
      <c r="E57" s="135"/>
      <c r="F57" s="61">
        <v>5</v>
      </c>
      <c r="G57" s="61">
        <f>3*40+8+F57*1.6+4*0.4</f>
        <v>137.6</v>
      </c>
    </row>
    <row r="58" spans="2:7" ht="14.25" customHeight="1">
      <c r="B58" s="128"/>
      <c r="C58" s="130"/>
      <c r="D58" s="135"/>
      <c r="E58" s="135"/>
      <c r="F58" s="61">
        <v>5.5</v>
      </c>
      <c r="G58" s="61">
        <f>3*40+8+F58*1.6+4*0.5</f>
        <v>138.80000000000001</v>
      </c>
    </row>
    <row r="59" spans="2:7" ht="14.25" customHeight="1">
      <c r="B59" s="128"/>
      <c r="C59" s="130"/>
      <c r="D59" s="135"/>
      <c r="E59" s="135"/>
      <c r="F59" s="61">
        <v>6</v>
      </c>
      <c r="G59" s="61">
        <f>3*40+8+F59*1.6+5*0.5</f>
        <v>140.1</v>
      </c>
    </row>
    <row r="60" spans="2:7" ht="14.25" customHeight="1">
      <c r="B60" s="128"/>
      <c r="C60" s="130"/>
      <c r="D60" s="135"/>
      <c r="E60" s="135"/>
      <c r="F60" s="61">
        <v>6.5</v>
      </c>
      <c r="G60" s="61">
        <f>3*40+8+F60*1.6+5*0.5</f>
        <v>140.9</v>
      </c>
    </row>
    <row r="61" spans="2:7" ht="15" customHeight="1" thickBot="1">
      <c r="B61" s="129"/>
      <c r="C61" s="131"/>
      <c r="D61" s="136"/>
      <c r="E61" s="136"/>
      <c r="F61" s="62">
        <v>7</v>
      </c>
      <c r="G61" s="62">
        <f>3*40+8+F61*1.6+6*0.5</f>
        <v>142.19999999999999</v>
      </c>
    </row>
    <row r="65" spans="5:10" ht="15">
      <c r="E65" s="100" t="s">
        <v>73</v>
      </c>
      <c r="F65" s="101"/>
      <c r="G65" s="101"/>
      <c r="H65" s="101"/>
      <c r="I65" s="101"/>
      <c r="J65" s="101"/>
    </row>
  </sheetData>
  <sheetProtection password="C95D" sheet="1" objects="1" scenarios="1" formatCells="0" formatColumns="0" formatRows="0" insertColumns="0" insertRows="0" insertHyperlinks="0" deleteColumns="0" deleteRows="0" sort="0" autoFilter="0" pivotTables="0"/>
  <mergeCells count="21">
    <mergeCell ref="E38:E44"/>
    <mergeCell ref="D35:D37"/>
    <mergeCell ref="E35:E37"/>
    <mergeCell ref="D52:D54"/>
    <mergeCell ref="E52:E54"/>
    <mergeCell ref="E65:J65"/>
    <mergeCell ref="B55:B61"/>
    <mergeCell ref="C55:C61"/>
    <mergeCell ref="D16:D18"/>
    <mergeCell ref="D55:D61"/>
    <mergeCell ref="D38:D44"/>
    <mergeCell ref="B13:B54"/>
    <mergeCell ref="C35:C54"/>
    <mergeCell ref="E16:E18"/>
    <mergeCell ref="C19:C34"/>
    <mergeCell ref="D13:D15"/>
    <mergeCell ref="E13:E15"/>
    <mergeCell ref="C13:C18"/>
    <mergeCell ref="E55:E61"/>
    <mergeCell ref="D45:D51"/>
    <mergeCell ref="E45:E51"/>
  </mergeCells>
  <pageMargins left="0.70866141732283472" right="0.70866141732283472" top="1.1417322834645669" bottom="0.74803149606299213" header="0.31496062992125984" footer="0.31496062992125984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showGridLines="0" showRowColHeaders="0" workbookViewId="0">
      <selection activeCell="E30" sqref="E30"/>
    </sheetView>
  </sheetViews>
  <sheetFormatPr defaultRowHeight="15"/>
  <cols>
    <col min="4" max="4" width="12.85546875" customWidth="1"/>
    <col min="5" max="5" width="15.28515625" customWidth="1"/>
    <col min="14" max="14" width="8.42578125" customWidth="1"/>
  </cols>
  <sheetData>
    <row r="1" spans="1:14">
      <c r="A1" s="75"/>
      <c r="B1" s="75"/>
      <c r="C1" s="75"/>
      <c r="D1" s="75"/>
      <c r="E1" s="75"/>
      <c r="F1" s="76"/>
      <c r="G1" s="77"/>
      <c r="H1" s="75"/>
      <c r="I1" s="75"/>
      <c r="J1" s="75"/>
      <c r="K1" s="75"/>
      <c r="L1" s="75"/>
      <c r="M1" s="75"/>
      <c r="N1" s="75"/>
    </row>
    <row r="2" spans="1:14">
      <c r="A2" s="75"/>
      <c r="B2" s="75"/>
      <c r="C2" s="75"/>
      <c r="D2" s="75"/>
      <c r="E2" s="75"/>
      <c r="F2" s="76"/>
      <c r="G2" s="77"/>
      <c r="H2" s="75"/>
      <c r="I2" s="75"/>
      <c r="J2" s="75"/>
      <c r="K2" s="75"/>
      <c r="L2" s="75"/>
      <c r="M2" s="75"/>
      <c r="N2" s="75"/>
    </row>
    <row r="3" spans="1:14">
      <c r="A3" s="75"/>
      <c r="B3" s="75"/>
      <c r="C3" s="75"/>
      <c r="D3" s="75"/>
      <c r="E3" s="75"/>
      <c r="F3" s="76"/>
      <c r="G3" s="77"/>
      <c r="H3" s="75"/>
      <c r="I3" s="75"/>
      <c r="J3" s="75"/>
      <c r="K3" s="75"/>
      <c r="L3" s="75"/>
      <c r="M3" s="75"/>
      <c r="N3" s="75"/>
    </row>
    <row r="4" spans="1:14">
      <c r="A4" s="75"/>
      <c r="B4" s="75"/>
      <c r="C4" s="75"/>
      <c r="D4" s="75"/>
      <c r="E4" s="75"/>
      <c r="F4" s="76"/>
      <c r="G4" s="77"/>
      <c r="H4" s="75"/>
      <c r="I4" s="75"/>
      <c r="J4" s="75"/>
      <c r="K4" s="75"/>
      <c r="L4" s="75"/>
      <c r="M4" s="75"/>
      <c r="N4" s="75"/>
    </row>
    <row r="5" spans="1:14" ht="18">
      <c r="A5" s="75"/>
      <c r="B5" s="78" t="s">
        <v>55</v>
      </c>
      <c r="C5" s="75"/>
      <c r="D5" s="75"/>
      <c r="E5" s="75"/>
      <c r="F5" s="76"/>
      <c r="G5" s="77"/>
      <c r="H5" s="75"/>
      <c r="I5" s="75"/>
      <c r="J5" s="75"/>
      <c r="K5" s="75"/>
      <c r="L5" s="75"/>
      <c r="M5" s="75"/>
      <c r="N5" s="75"/>
    </row>
    <row r="6" spans="1:14">
      <c r="A6" s="75"/>
      <c r="B6" s="75"/>
      <c r="C6" s="75"/>
      <c r="D6" s="75"/>
      <c r="E6" s="75"/>
      <c r="F6" s="76"/>
      <c r="G6" s="77"/>
      <c r="H6" s="75"/>
      <c r="I6" s="75"/>
      <c r="J6" s="75"/>
      <c r="K6" s="75"/>
      <c r="L6" s="75"/>
      <c r="M6" s="75"/>
      <c r="N6" s="75"/>
    </row>
    <row r="7" spans="1:14" ht="18">
      <c r="A7" s="75"/>
      <c r="B7" s="79" t="s">
        <v>56</v>
      </c>
      <c r="C7" s="80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</row>
    <row r="8" spans="1:14">
      <c r="A8" s="75"/>
      <c r="B8" s="75"/>
      <c r="C8" s="75"/>
      <c r="D8" s="75"/>
      <c r="E8" s="75"/>
      <c r="F8" s="76"/>
      <c r="G8" s="77"/>
      <c r="H8" s="75"/>
      <c r="I8" s="75"/>
      <c r="J8" s="75"/>
      <c r="K8" s="75"/>
      <c r="L8" s="75"/>
      <c r="M8" s="75"/>
      <c r="N8" s="75"/>
    </row>
    <row r="9" spans="1:14">
      <c r="A9" s="75"/>
      <c r="B9" s="75" t="s">
        <v>57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>
      <c r="A10" s="75"/>
      <c r="B10" s="75"/>
      <c r="C10" s="75"/>
      <c r="D10" s="75"/>
      <c r="E10" s="75"/>
      <c r="F10" s="76"/>
      <c r="G10" s="77"/>
      <c r="H10" s="75"/>
      <c r="I10" s="75"/>
      <c r="J10" s="75"/>
      <c r="K10" s="75"/>
      <c r="L10" s="75"/>
      <c r="M10" s="75"/>
      <c r="N10" s="75"/>
    </row>
    <row r="11" spans="1:14">
      <c r="A11" s="75"/>
      <c r="B11" s="75"/>
      <c r="C11" s="75"/>
      <c r="D11" s="75"/>
      <c r="E11" s="75"/>
      <c r="F11" s="76"/>
      <c r="G11" s="77"/>
      <c r="H11" s="75"/>
      <c r="I11" s="75"/>
      <c r="J11" s="75"/>
      <c r="K11" s="75"/>
      <c r="L11" s="75"/>
      <c r="M11" s="75"/>
      <c r="N11" s="75"/>
    </row>
    <row r="12" spans="1:14">
      <c r="A12" s="75"/>
      <c r="B12" s="75"/>
      <c r="C12" s="75"/>
      <c r="D12" s="75"/>
      <c r="E12" s="75"/>
      <c r="F12" s="76"/>
      <c r="G12" s="77"/>
      <c r="H12" s="75"/>
      <c r="I12" s="75"/>
      <c r="J12" s="75"/>
      <c r="K12" s="75"/>
      <c r="L12" s="75"/>
      <c r="M12" s="75"/>
      <c r="N12" s="75"/>
    </row>
    <row r="13" spans="1:14">
      <c r="A13" s="75"/>
      <c r="B13" s="75"/>
      <c r="C13" s="75"/>
      <c r="D13" s="75"/>
      <c r="E13" s="75"/>
      <c r="F13" s="76"/>
      <c r="G13" s="77"/>
      <c r="H13" s="75"/>
      <c r="I13" s="75"/>
      <c r="J13" s="75"/>
      <c r="K13" s="75"/>
      <c r="L13" s="75"/>
      <c r="M13" s="75"/>
      <c r="N13" s="75"/>
    </row>
    <row r="14" spans="1:14">
      <c r="A14" s="75"/>
      <c r="B14" s="75"/>
      <c r="C14" s="75"/>
      <c r="D14" s="75"/>
      <c r="E14" s="75"/>
      <c r="F14" s="76"/>
      <c r="G14" s="77"/>
      <c r="H14" s="75"/>
      <c r="I14" s="75"/>
      <c r="J14" s="75"/>
      <c r="K14" s="75"/>
      <c r="L14" s="75"/>
      <c r="M14" s="75"/>
      <c r="N14" s="75"/>
    </row>
    <row r="15" spans="1:14">
      <c r="A15" s="75"/>
      <c r="B15" s="75" t="s">
        <v>58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pans="1:14">
      <c r="A16" s="75"/>
      <c r="B16" s="75"/>
      <c r="C16" s="75"/>
      <c r="D16" s="75"/>
      <c r="E16" s="75"/>
      <c r="F16" s="76"/>
      <c r="G16" s="77"/>
      <c r="H16" s="75"/>
      <c r="I16" s="75"/>
      <c r="J16" s="75"/>
      <c r="K16" s="75"/>
      <c r="L16" s="75"/>
      <c r="M16" s="75"/>
      <c r="N16" s="75"/>
    </row>
    <row r="17" spans="1:14">
      <c r="A17" s="75"/>
      <c r="B17" s="75"/>
      <c r="C17" s="75"/>
      <c r="D17" s="75"/>
      <c r="E17" s="75"/>
      <c r="F17" s="76"/>
      <c r="G17" s="77"/>
      <c r="H17" s="75"/>
      <c r="I17" s="75"/>
      <c r="J17" s="75"/>
      <c r="K17" s="75"/>
      <c r="L17" s="75"/>
      <c r="M17" s="75"/>
      <c r="N17" s="75"/>
    </row>
    <row r="18" spans="1:14">
      <c r="A18" s="75"/>
      <c r="B18" s="75"/>
      <c r="C18" s="75"/>
      <c r="D18" s="75"/>
      <c r="E18" s="75"/>
      <c r="F18" s="76"/>
      <c r="G18" s="77"/>
      <c r="H18" s="75"/>
      <c r="I18" s="75"/>
      <c r="J18" s="75"/>
      <c r="K18" s="75"/>
      <c r="L18" s="75"/>
      <c r="M18" s="75"/>
      <c r="N18" s="75"/>
    </row>
    <row r="19" spans="1:14">
      <c r="A19" s="75"/>
      <c r="B19" s="75"/>
      <c r="C19" s="75"/>
      <c r="D19" s="75"/>
      <c r="E19" s="75"/>
      <c r="F19" s="76"/>
      <c r="G19" s="77"/>
      <c r="H19" s="75"/>
      <c r="I19" s="75"/>
      <c r="J19" s="75"/>
      <c r="K19" s="75"/>
      <c r="L19" s="75"/>
      <c r="M19" s="75"/>
      <c r="N19" s="75"/>
    </row>
    <row r="20" spans="1:14">
      <c r="A20" s="75"/>
      <c r="B20" s="75"/>
      <c r="C20" s="75"/>
      <c r="D20" s="75"/>
      <c r="E20" s="75"/>
      <c r="F20" s="76"/>
      <c r="G20" s="77"/>
      <c r="H20" s="75"/>
      <c r="I20" s="75"/>
      <c r="J20" s="75"/>
      <c r="K20" s="75"/>
      <c r="L20" s="75"/>
      <c r="M20" s="75"/>
      <c r="N20" s="75"/>
    </row>
    <row r="21" spans="1:14">
      <c r="A21" s="75"/>
      <c r="B21" s="75"/>
      <c r="C21" s="75"/>
      <c r="D21" s="75"/>
      <c r="E21" s="75"/>
      <c r="F21" s="76"/>
      <c r="G21" s="77"/>
      <c r="H21" s="75"/>
      <c r="I21" s="75"/>
      <c r="J21" s="75"/>
      <c r="K21" s="75"/>
      <c r="L21" s="75"/>
      <c r="M21" s="75"/>
      <c r="N21" s="75"/>
    </row>
    <row r="22" spans="1:14">
      <c r="A22" s="75"/>
      <c r="B22" s="81" t="s">
        <v>59</v>
      </c>
      <c r="C22" s="75"/>
      <c r="D22" s="75"/>
      <c r="E22" s="75"/>
      <c r="F22" s="76"/>
      <c r="G22" s="77"/>
      <c r="H22" s="75"/>
      <c r="I22" s="75"/>
      <c r="J22" s="75"/>
      <c r="K22" s="75"/>
      <c r="L22" s="75"/>
      <c r="M22" s="75"/>
      <c r="N22" s="75"/>
    </row>
    <row r="23" spans="1:14">
      <c r="A23" s="75"/>
      <c r="B23" s="75"/>
      <c r="C23" s="75"/>
      <c r="D23" s="75"/>
      <c r="E23" s="75"/>
      <c r="F23" s="75"/>
      <c r="G23" s="77"/>
      <c r="H23" s="75"/>
      <c r="I23" s="75"/>
      <c r="J23" s="75"/>
      <c r="K23" s="75"/>
      <c r="L23" s="75"/>
      <c r="M23" s="75"/>
      <c r="N23" s="75"/>
    </row>
    <row r="24" spans="1:14">
      <c r="A24" s="75"/>
      <c r="B24" s="75"/>
      <c r="C24" s="75"/>
      <c r="D24" s="75"/>
      <c r="E24" s="82" t="s">
        <v>60</v>
      </c>
      <c r="F24" s="83" t="s">
        <v>61</v>
      </c>
      <c r="G24" s="77"/>
      <c r="H24" s="75"/>
      <c r="I24" s="75"/>
      <c r="J24" s="75"/>
      <c r="K24" s="75"/>
      <c r="L24" s="75"/>
      <c r="M24" s="75"/>
      <c r="N24" s="75"/>
    </row>
    <row r="25" spans="1:14">
      <c r="A25" s="75"/>
      <c r="B25" s="75"/>
      <c r="C25" s="75"/>
      <c r="D25" s="75"/>
      <c r="E25" s="82" t="s">
        <v>62</v>
      </c>
      <c r="F25" s="84" t="s">
        <v>63</v>
      </c>
      <c r="G25" s="77"/>
      <c r="H25" s="75"/>
      <c r="I25" s="75"/>
      <c r="J25" s="75"/>
      <c r="K25" s="75"/>
      <c r="L25" s="75"/>
      <c r="M25" s="75"/>
      <c r="N25" s="75"/>
    </row>
    <row r="26" spans="1:14">
      <c r="A26" s="75"/>
      <c r="B26" s="75"/>
      <c r="C26" s="75"/>
      <c r="D26" s="75"/>
      <c r="E26" s="85">
        <v>45</v>
      </c>
      <c r="F26" s="91">
        <f>IF(AND(E26&gt;=0,E26&lt;=45),100*TAN(RADIANS(E26))," ")</f>
        <v>99.999999999999986</v>
      </c>
      <c r="G26" s="77"/>
      <c r="H26" s="75"/>
      <c r="I26" s="75"/>
      <c r="J26" s="75"/>
      <c r="K26" s="75"/>
      <c r="L26" s="75"/>
      <c r="M26" s="75"/>
      <c r="N26" s="75"/>
    </row>
    <row r="27" spans="1:14">
      <c r="A27" s="75"/>
      <c r="B27" s="75"/>
      <c r="C27" s="75"/>
      <c r="D27" s="75"/>
      <c r="E27" s="86" t="str">
        <f>IF(AND(E26&gt;=0,E26&lt;=45)," ","WARTOŚĆ Z ZAKRESU OD 0 DO 45")</f>
        <v/>
      </c>
      <c r="F27" s="75"/>
      <c r="G27" s="77"/>
      <c r="H27" s="75"/>
      <c r="I27" s="75"/>
      <c r="J27" s="75"/>
      <c r="K27" s="75"/>
      <c r="L27" s="75"/>
      <c r="M27" s="75"/>
      <c r="N27" s="75"/>
    </row>
    <row r="28" spans="1:14">
      <c r="A28" s="75"/>
      <c r="B28" s="75"/>
      <c r="C28" s="75"/>
      <c r="D28" s="75"/>
      <c r="E28" s="86"/>
      <c r="F28" s="75"/>
      <c r="G28" s="77"/>
      <c r="H28" s="75"/>
      <c r="I28" s="75"/>
      <c r="J28" s="75"/>
      <c r="K28" s="75"/>
      <c r="L28" s="75"/>
      <c r="M28" s="75"/>
      <c r="N28" s="75"/>
    </row>
    <row r="29" spans="1:14">
      <c r="A29" s="75"/>
      <c r="B29" s="81" t="s">
        <v>64</v>
      </c>
      <c r="C29" s="75"/>
      <c r="D29" s="75"/>
      <c r="E29" s="75"/>
      <c r="F29" s="76"/>
      <c r="G29" s="77"/>
      <c r="H29" s="75"/>
      <c r="I29" s="75"/>
      <c r="J29" s="75"/>
      <c r="K29" s="75"/>
      <c r="L29" s="75"/>
      <c r="M29" s="75"/>
      <c r="N29" s="75"/>
    </row>
    <row r="30" spans="1:14">
      <c r="A30" s="75"/>
      <c r="B30" s="75"/>
      <c r="C30" s="75"/>
      <c r="D30" s="75"/>
      <c r="E30" s="75"/>
      <c r="F30" s="76"/>
      <c r="G30" s="77"/>
      <c r="H30" s="75"/>
      <c r="I30" s="75"/>
      <c r="J30" s="75"/>
      <c r="K30" s="75"/>
      <c r="L30" s="75"/>
      <c r="M30" s="75"/>
      <c r="N30" s="75"/>
    </row>
    <row r="31" spans="1:14">
      <c r="A31" s="75"/>
      <c r="B31" s="75"/>
      <c r="C31" s="75"/>
      <c r="D31" s="75"/>
      <c r="E31" s="82" t="s">
        <v>60</v>
      </c>
      <c r="F31" s="83" t="s">
        <v>61</v>
      </c>
      <c r="G31" s="77" t="s">
        <v>0</v>
      </c>
      <c r="H31" s="75"/>
      <c r="I31" s="75"/>
      <c r="J31" s="75"/>
      <c r="K31" s="75"/>
      <c r="L31" s="75"/>
      <c r="M31" s="75"/>
      <c r="N31" s="75"/>
    </row>
    <row r="32" spans="1:14">
      <c r="A32" s="75"/>
      <c r="B32" s="75"/>
      <c r="C32" s="75"/>
      <c r="D32" s="75"/>
      <c r="E32" s="82" t="s">
        <v>63</v>
      </c>
      <c r="F32" s="84" t="s">
        <v>62</v>
      </c>
      <c r="G32" s="77" t="s">
        <v>0</v>
      </c>
      <c r="H32" s="75"/>
      <c r="I32" s="75"/>
      <c r="J32" s="75"/>
      <c r="K32" s="75"/>
      <c r="L32" s="75"/>
      <c r="M32" s="75"/>
      <c r="N32" s="75"/>
    </row>
    <row r="33" spans="1:14">
      <c r="A33" s="75"/>
      <c r="B33" s="75"/>
      <c r="C33" s="75"/>
      <c r="D33" s="75"/>
      <c r="E33" s="85">
        <v>100</v>
      </c>
      <c r="F33" s="91">
        <f>DEGREES(ATAN((E33/100)))</f>
        <v>45</v>
      </c>
      <c r="G33" s="77" t="s">
        <v>0</v>
      </c>
      <c r="H33" s="75"/>
      <c r="I33" s="75"/>
      <c r="J33" s="75"/>
      <c r="K33" s="75"/>
      <c r="L33" s="75"/>
      <c r="M33" s="75"/>
      <c r="N33" s="75"/>
    </row>
    <row r="34" spans="1:14">
      <c r="A34" s="75"/>
      <c r="B34" s="75"/>
      <c r="C34" s="75"/>
      <c r="D34" s="75"/>
      <c r="E34" s="86" t="str">
        <f>IF(AND(E33&gt;=0,E33&lt;=100)," ","WARTOŚĆ Z ZAKRESU OD 0 DO 100")</f>
        <v/>
      </c>
      <c r="F34" s="76"/>
      <c r="G34" s="77"/>
      <c r="H34" s="75"/>
      <c r="I34" s="75"/>
      <c r="J34" s="75"/>
      <c r="K34" s="75"/>
      <c r="L34" s="75"/>
      <c r="M34" s="75"/>
      <c r="N34" s="75"/>
    </row>
    <row r="35" spans="1:14">
      <c r="A35" s="75"/>
      <c r="B35" s="75"/>
      <c r="C35" s="75"/>
      <c r="D35" s="75"/>
      <c r="E35" s="86"/>
      <c r="F35" s="76"/>
      <c r="G35" s="77"/>
      <c r="H35" s="75"/>
      <c r="I35" s="75"/>
      <c r="J35" s="75"/>
      <c r="K35" s="75"/>
      <c r="L35" s="75"/>
      <c r="M35" s="75"/>
      <c r="N35" s="75"/>
    </row>
    <row r="36" spans="1:14">
      <c r="A36" s="75"/>
      <c r="B36" s="92" t="s">
        <v>65</v>
      </c>
      <c r="C36" s="93"/>
      <c r="D36" s="93"/>
      <c r="E36" s="93" t="s">
        <v>0</v>
      </c>
      <c r="F36" s="94" t="s">
        <v>0</v>
      </c>
      <c r="G36" s="77" t="s">
        <v>0</v>
      </c>
      <c r="H36" s="75"/>
      <c r="I36" s="75"/>
      <c r="J36" s="75"/>
      <c r="K36" s="75"/>
      <c r="L36" s="75"/>
      <c r="M36" s="75"/>
      <c r="N36" s="75"/>
    </row>
    <row r="37" spans="1:14">
      <c r="A37" s="75"/>
      <c r="B37" s="92" t="s">
        <v>66</v>
      </c>
      <c r="C37" s="93"/>
      <c r="D37" s="93"/>
      <c r="E37" s="93"/>
      <c r="F37" s="94"/>
      <c r="G37" s="77"/>
      <c r="H37" s="75"/>
      <c r="I37" s="75"/>
      <c r="J37" s="75"/>
      <c r="K37" s="75"/>
      <c r="L37" s="75"/>
      <c r="M37" s="75"/>
      <c r="N37" s="75"/>
    </row>
    <row r="38" spans="1:14">
      <c r="A38" s="87"/>
      <c r="B38" s="87"/>
      <c r="C38" s="87"/>
      <c r="D38" s="87"/>
      <c r="E38" s="87" t="s">
        <v>0</v>
      </c>
      <c r="F38" s="88" t="s">
        <v>0</v>
      </c>
      <c r="G38" s="89" t="s">
        <v>0</v>
      </c>
      <c r="H38" s="87"/>
      <c r="I38" s="87" t="s">
        <v>0</v>
      </c>
      <c r="J38" s="87"/>
      <c r="K38" s="87"/>
      <c r="L38" s="87"/>
      <c r="M38" s="87"/>
      <c r="N38" s="87"/>
    </row>
    <row r="39" spans="1:14">
      <c r="A39" s="87"/>
      <c r="B39" s="90" t="s">
        <v>0</v>
      </c>
      <c r="C39" s="87"/>
      <c r="D39" s="87"/>
      <c r="E39" s="87"/>
      <c r="F39" s="88" t="s">
        <v>0</v>
      </c>
      <c r="G39" s="89"/>
      <c r="H39" s="87"/>
      <c r="I39" s="87"/>
      <c r="J39" s="87"/>
      <c r="K39" s="87"/>
      <c r="L39" s="87"/>
      <c r="M39" s="87"/>
      <c r="N39" s="87"/>
    </row>
    <row r="40" spans="1:14">
      <c r="A40" s="87"/>
      <c r="B40" s="87"/>
      <c r="C40" s="87"/>
      <c r="D40" s="87"/>
      <c r="E40" s="87"/>
      <c r="F40" s="88"/>
      <c r="G40" s="89"/>
      <c r="H40" s="87" t="s">
        <v>0</v>
      </c>
      <c r="I40" s="100" t="s">
        <v>73</v>
      </c>
      <c r="J40" s="101"/>
      <c r="K40" s="101"/>
      <c r="L40" s="101"/>
      <c r="M40" s="101"/>
      <c r="N40" s="101"/>
    </row>
    <row r="41" spans="1:14">
      <c r="A41" s="87"/>
      <c r="B41" s="90" t="s">
        <v>0</v>
      </c>
      <c r="C41" s="87"/>
      <c r="D41" s="87"/>
      <c r="E41" s="87"/>
      <c r="F41" s="88"/>
      <c r="G41" s="89"/>
      <c r="H41" s="87" t="s">
        <v>0</v>
      </c>
      <c r="I41" s="87"/>
      <c r="J41" s="87" t="s">
        <v>0</v>
      </c>
      <c r="K41" s="87"/>
      <c r="L41" s="87"/>
      <c r="M41" s="87"/>
      <c r="N41" s="87"/>
    </row>
    <row r="42" spans="1:14">
      <c r="A42" s="87"/>
      <c r="B42" s="87"/>
      <c r="C42" s="87"/>
      <c r="D42" s="87"/>
      <c r="E42" s="87"/>
      <c r="F42" s="88" t="s">
        <v>0</v>
      </c>
      <c r="G42" s="89"/>
      <c r="H42" s="87"/>
      <c r="I42" s="87"/>
      <c r="J42" s="87" t="s">
        <v>0</v>
      </c>
      <c r="K42" s="87"/>
      <c r="L42" s="87"/>
      <c r="M42" s="87"/>
      <c r="N42" s="87"/>
    </row>
  </sheetData>
  <sheetProtection password="C95D" sheet="1" objects="1" scenarios="1"/>
  <mergeCells count="1">
    <mergeCell ref="I40:N40"/>
  </mergeCells>
  <pageMargins left="0.70866141732283472" right="0.70866141732283472" top="0.9448818897637796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start</vt:lpstr>
      <vt:lpstr>bednarka</vt:lpstr>
      <vt:lpstr>linka odgromowa</vt:lpstr>
      <vt:lpstr>drut odgromowy</vt:lpstr>
      <vt:lpstr>maszty</vt:lpstr>
      <vt:lpstr>procenty - stopnie</vt:lpstr>
    </vt:vector>
  </TitlesOfParts>
  <Company>ELKO-BIS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Klaczak</dc:creator>
  <cp:lastModifiedBy>Tadek</cp:lastModifiedBy>
  <cp:lastPrinted>2013-04-12T10:20:44Z</cp:lastPrinted>
  <dcterms:created xsi:type="dcterms:W3CDTF">2012-10-08T12:32:51Z</dcterms:created>
  <dcterms:modified xsi:type="dcterms:W3CDTF">2014-06-19T23:35:45Z</dcterms:modified>
</cp:coreProperties>
</file>